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5"/>
  </bookViews>
  <sheets>
    <sheet name="汇总表" sheetId="7" r:id="rId1"/>
    <sheet name="编辑说明" sheetId="6" r:id="rId2"/>
    <sheet name="分项汇总表" sheetId="5" r:id="rId3"/>
    <sheet name="园建分项" sheetId="3" r:id="rId4"/>
    <sheet name="绿化分项" sheetId="2" r:id="rId5"/>
    <sheet name="水电分项" sheetId="4" r:id="rId6"/>
  </sheets>
  <definedNames>
    <definedName name="_xlnm._FilterDatabase" localSheetId="3" hidden="1">园建分项!$A$3:$P$186</definedName>
    <definedName name="_xlnm.Print_Area" localSheetId="4">绿化分项!$A$1:$R$42</definedName>
    <definedName name="_xlnm.Print_Area" localSheetId="0">汇总表!$A$1:$F$12</definedName>
    <definedName name="_xlnm.Print_Area" localSheetId="3">园建分项!$A$1:$P$186</definedName>
  </definedNames>
  <calcPr calcId="144525"/>
</workbook>
</file>

<file path=xl/sharedStrings.xml><?xml version="1.0" encoding="utf-8"?>
<sst xmlns="http://schemas.openxmlformats.org/spreadsheetml/2006/main" count="1087" uniqueCount="463">
  <si>
    <t>工程汇总表</t>
  </si>
  <si>
    <t>序号</t>
  </si>
  <si>
    <t>工程名称</t>
  </si>
  <si>
    <t>工程造价(元)</t>
  </si>
  <si>
    <t>面积（m²）</t>
  </si>
  <si>
    <t>单方造价(元/m2)</t>
  </si>
  <si>
    <t>备注</t>
  </si>
  <si>
    <t>云浮湾边村民宿园林景观工程-园建分项</t>
  </si>
  <si>
    <t>云浮湾边村民宿园林景观工程-绿化分项</t>
  </si>
  <si>
    <t>云浮湾边村民宿园林景观工程-安装分项</t>
  </si>
  <si>
    <t>工程含税造价A：</t>
  </si>
  <si>
    <t>暂列金额：B=A*6.8%*（1+9%*1.12）</t>
  </si>
  <si>
    <t>含税总价 C=A+B</t>
  </si>
  <si>
    <t>不含税工程造价 D=A/1.09</t>
  </si>
  <si>
    <t>不含税暂列金额调整 E=B/1.09</t>
  </si>
  <si>
    <t>增值税额 F=C-D-E</t>
  </si>
  <si>
    <t>清单编制说明</t>
  </si>
  <si>
    <t>一</t>
  </si>
  <si>
    <t>总论</t>
  </si>
  <si>
    <t>本工程采用工程量清单计价方式，招标方式为招标文件、招标补充说明、招标图纸及工程量清单内容【总价包干】；</t>
  </si>
  <si>
    <t>编制依据：
2.1  招标图纸（招标盖章日期：）；
2.2  招标文件、招标补充说明（招标盖章日期：）；
2.3 《建设工程工程量清单计价规范》（GB50500-2013）；</t>
  </si>
  <si>
    <t>本次招标清单编制依据为甲方所发景观图纸。</t>
  </si>
  <si>
    <t>3.投标报价需充分考虑营改增模式下，不同计税模式对计价的影响，综合单价明确为含税综合单价,包括税金、人工、材料、机械、管理、利润、措施费、规费、风险费等完成本工程的所有费用；一般计税模式：税金按工程所在地规定的【9%】税率计算。其中，材料、机械、设备等均为不含增值税可抵扣进项税的价格，即“裸价”。</t>
  </si>
  <si>
    <r>
      <rPr>
        <sz val="10"/>
        <rFont val="宋体"/>
        <charset val="134"/>
      </rPr>
      <t>报价中综合单价包括主材、辅材、水电费、检验试验费、制作、运输、装卸、安装、养护、成品保护、安全文明施工措施费、损耗（石材损耗按照石材计价清单执行）、加工费（石材加工费含在主材费用中一并计算，不独立计费）、场地清洁费、赶工措施费、种植费、管理费、规费、利润、税金等达到图纸、甲方的技术要求所需的一切费用。其中</t>
    </r>
    <r>
      <rPr>
        <b/>
        <sz val="10"/>
        <rFont val="宋体"/>
        <charset val="134"/>
      </rPr>
      <t>绿化综合单价中的苗木主材价还</t>
    </r>
    <r>
      <rPr>
        <sz val="10"/>
        <rFont val="宋体"/>
        <charset val="134"/>
      </rPr>
      <t>包括苗木从苗圃（如果为甲供苗木则为甲方指定苗圃）起吊苗木至运输到施工现场的苗木运输费，其它费用包括卸载费用、种植用机械费、苗木种植养护费（含水电费用）、养护期内苗木100％成活的风险金（养护期按竣工验收合格签字后【12个月】考虑）等在内的全部费用，种植土费用及地形整理费用单独列项计算。经甲方审定后的综合单价同样适用于设计变更和签证的结算。</t>
    </r>
  </si>
  <si>
    <t>乙方投标前必须充分考察项目现场、图纸等实际情况及甲方各项技术管理要求和验收要求,在报价中综合考虑。</t>
  </si>
  <si>
    <t>若发生变更签证时，如属原招标内容已有的项目，单价按原中标单价，如原招标内容有类似的项目，单价参照原类似项目的中标单价，如原招标内容无类似的项目，则由双方于施工前按主清单报价水平协商确定。</t>
  </si>
  <si>
    <t>乙方报价中须充分考虑合作期内人工、苗木价格、其它材料和机械的价格波动风险，在工程结算时一律不再调整,招标文件另有约定的除外。</t>
  </si>
  <si>
    <t>苗木在有需要进行移植的情况下，需无条件配合，移植费用只计其他费用、不计主材费，同时确保苗木移植后成活率达到100%。若在移植过程中，出现苗木死亡等情况,我方将不计苗木其他费用，并且同时扣除其主材费用。</t>
  </si>
  <si>
    <t>乙方必须认真阅读甲方的技术要求，对于甲方指定的材料、设备及配件品牌及技术要求应在报价时进行响应，一旦报价则视为认可甲方要求。若清单中所述之铺贴做法与技术要求相冲突,以技术要求为准，图纸标注与技术要求有矛盾之处，以技术要求为准。</t>
  </si>
  <si>
    <t>当施工图中出现本绿化清单尚未提到的苗木，施工单位需及时向甲方设计及成本人员反馈，苗木价格经成本部人员确认后，方可购苗施工。</t>
  </si>
  <si>
    <t>绿化地被综合单价包含地被龟背种植工艺，展开面积增加工程量报价综合考虑。</t>
  </si>
  <si>
    <t>除特别说明外﹐工程量均按水平投影面积及长度量度﹐所有因地势及现场施工条件限制而导致增加之费用均需包括在相应项目的单价内。</t>
  </si>
  <si>
    <t>甲方保留调整《绿化（乔木）》清单中苗木采购方式的权力，清单内未包含的苗木由甲方另行分包或者甲供。如甲方采取甲供苗木形式，清单中主材价为零，乙方需自行到甲方苗圃取苗、装卸、运输到工程现场，并负责栽种及养护（运输费用按实际发生另计），其余要求同乙供苗木。</t>
  </si>
  <si>
    <t>苗木的种植风险责任，投标人应保证苗木成活率100％移交给招标人，在成活期间发生苗木的死亡、衰败、虫害，投标人需同标准赔偿。</t>
  </si>
  <si>
    <t>本工程所有物料在发包人限定范围内进行选定，除另有说明外，均由乙方自行采购。如属甲供，将于该项目的主材栏中标明“甲供”。</t>
  </si>
  <si>
    <t>甲供材料设备，由发包人负责卸货，承包人负责计量、接收、保管及二次搬运等场内所需一切工作。接收后的质量问题由承包人负责。</t>
  </si>
  <si>
    <t>园区树木种植按工期要求种植，相应的非种植季节种树的成活风险应在报价中一并考虑；</t>
  </si>
  <si>
    <t>深化设计费及赶工费等如有发生，相关费用请投标人考虑到投标价格中。</t>
  </si>
  <si>
    <t>投标人应充分考虑现场其他工作在作业时的互相影响、二次搬运及其必须发生的费用损失，一并在措施费用中考虑。</t>
  </si>
  <si>
    <t>综合单价包含水电费（园林施工水电费由园林单位自行挂表计取，水电费自行承担）。</t>
  </si>
  <si>
    <t>顶板土方回填部分暂定在本次范围，甲方有权进行分包考虑，后期投标人不得因甲方原因顶板土方回填部分不在园林范围内而对甲方进行索赔。</t>
  </si>
  <si>
    <t>若在合同履行期间，如遇国家的税率调整，不含税价格不因国家税率变化而变化，税率按最新发文执行。以开具增值税专用发票为界，已开具发票的，按原增值税税率执行，未开具发票的工程执行新的增值税税率</t>
  </si>
  <si>
    <t>二</t>
  </si>
  <si>
    <t>清单列项说明</t>
  </si>
  <si>
    <t>本清单只作为列项参考，使用过程中应根据图纸实际做法适当修改。</t>
  </si>
  <si>
    <t>垫层模板不单独列项，费用在“混凝土垫层”综合单价中考虑。</t>
  </si>
  <si>
    <t>道路路面的混凝土结构层模板不单独列项，费用在结构层混凝土综合单价中考虑。</t>
  </si>
  <si>
    <t>所有湿贴石材、瓷砖、水泥砖等平面铺设的块料面层，其基层水泥砂浆找平层、粘结层不单独列项，费用含在综合单价内，同时砂浆厚度由投标人综合考虑并进行报价，实际施工过程中存在厚度偏差的，综合单价不予调整。</t>
  </si>
  <si>
    <t>立面湿贴的石材、瓷砖等块料面层，按施工工艺，抹灰层单独列项，块料黏贴的水泥膏含在块料面层清单中，费用在综合单价考虑。</t>
  </si>
  <si>
    <t>道牙（路缘石）工程量统一按长度“m”计算。</t>
  </si>
  <si>
    <t>钢筋清单，不细分钢筋种类、规格，综合以”钢筋制安“清单列项。</t>
  </si>
  <si>
    <t>混凝土清单，按照不同的标号分别列项，不单独按构件名称细分（如同标号的梁板柱可综合列一条清单项）。</t>
  </si>
  <si>
    <t>混凝土模板（不含垫层模板），不单独按构件名称细分，综合列一条清单项。</t>
  </si>
  <si>
    <t>铁艺栏杆、钢构件、木平台等的预埋件、配件等含在主清单项目中，不单独列项，费用在综合单价中体现。</t>
  </si>
  <si>
    <t>高度在2.5米以内的景墙、围墙、挡土墙等不单独计算脚手架费用，报价时在综合单价考虑。</t>
  </si>
  <si>
    <t>部分规格较大的乔木需采用杉木、钢支架等支撑处理，费用综合考虑。</t>
  </si>
  <si>
    <t>所有铺装基层之混凝土单价包括分块浇筑留设伸缩缝及相应伸缩缝的加强锚筋﹐嵌缝处理等一切工序。</t>
  </si>
  <si>
    <t>所有金属构件及木作构件的防腐处理﹑底漆、面漆等已包含在综合单价内，不再另行计价。</t>
  </si>
  <si>
    <t>主要铺装材料系数要求，施工方需提供厂家有效检测报告：（1）PC仿石砖：①抗压强度：C40，C45-50MPa;②抗折强度≥10MPa(未加筋)；③耐磨性≥1.9g/cm2 。</t>
  </si>
  <si>
    <t>所有墙面的石材、瓷砖铺贴必须做防泛碱处理（六面防水处理），费用含在综合单价里，不单独列项计算。</t>
  </si>
  <si>
    <t>本次招标含拆除项目（临时停车场及山之隙及部分绿地），清理运输废料费用由投标单位自行考虑，具体根据现场情况按甲方指令或图纸等相关要求执行、具体详清单“其他项”改造工程项；</t>
  </si>
  <si>
    <t>本次招标含市政道路原有路牙石安装、破损修复、标高调整等,施工单位需根据自身施工水平，通过现场踏勘，结合图纸并将可能增加的费用计入投标报价中。</t>
  </si>
  <si>
    <t>平整场地、原土夯实的费用在挖土、垫层的清单中综合考虑。</t>
  </si>
  <si>
    <t>本次招标根据招文土方回填种植土回填深度不少于30cm有机肥改良土，实际回填量需由投标单位结合种植情况进行回填并确保满足养护期内苗木100％成活。</t>
  </si>
  <si>
    <t>给水工程：给水管道从绿化水表组（含水表组）后至末端各用水点。</t>
  </si>
  <si>
    <t>本次招标项目所有与原有市政碰口接驳费用投标报价综合考虑</t>
  </si>
  <si>
    <t>1）、电气安装工程：包含本次施工范围内电线电缆及线管、手孔井、挖回填土等工程；2）、给排水工程：包含本次施工范围内给排水管道，闸阀、检查井、给排水附件、市政污水及管井等安装工程；3）、室外排水管计算规则约定如下：室外排水管道长度按图示尺寸计量并扣减检查井直径宽度；4）、本工程预埋件均需进行除锈、防锈处理，相关费用在综合单价中考虑，不单独计算；其他未尽事项详见图纸，如有疑问，以甲方确认为准。</t>
  </si>
  <si>
    <t>电气工程：(1)仅做管线预留，暂按原管线预估1.2倍计取，泛光照明由照明单位负责，不在本次考虑，最后按实测表计算；</t>
  </si>
  <si>
    <t>所有系统调试已包含在相关清单内，不另外计取；</t>
  </si>
  <si>
    <t>隐蔽式雨水口不在本次考虑范围，采用排水沟排水，雨水通过排水沟散排至下游区域，不另算雨水口；</t>
  </si>
  <si>
    <t>所有的材料的相关材料配件，如弯头、法兰、通头、排水管道的各存水弯、检查口、H管、透气帽等都已包含在排水管道相关清单内，不另外计取。</t>
  </si>
  <si>
    <t>给水工程：(1)景观给水管道从前期预留管道接驳点后至末端各用水点,(2)所有水景用水点，包含设备供应安装及相关试验合格成品交付。</t>
  </si>
  <si>
    <t>施工临时用水、用电由土建总承包方提供接驳点，接驳所用的电缆、电线、水管、电表、水表由乙方承担，水电费用按甲方收取总包单位费用的1.2倍进行收取</t>
  </si>
  <si>
    <t>绿化超期养护按整个园林面积计算考虑，若实际不需要全部养护则根据实际面积进行换算调整；后期按实签证结算</t>
  </si>
  <si>
    <t>现场无场地搭设办公室，中标单位需自行考虑办公室位置及工人生活区位置，招标单位不增加任何费用。临时设施（临时办公室、临时生活区、工人宿舍、材料仓库等）由乙方自行解决</t>
  </si>
  <si>
    <t>三</t>
  </si>
  <si>
    <t>结算中注意事项</t>
  </si>
  <si>
    <t>绿化超期养护，如中标人不按招标清单报价约定执行，甲方可委托第三方进行养护，超出的养护费用由投标人承担。</t>
  </si>
  <si>
    <t>经招标方审定后的综合单价同样适用于设计变更和现场签证的结算。本次投标的产品须按技术标要求。</t>
  </si>
  <si>
    <t>本工程合同外签证工日综合单价按以下单价执行（本单价包含除税收外的所有费用）：杂工180元/工日，技工240元/工日。</t>
  </si>
  <si>
    <t>施工中苗木规格必须达到设计要求，如果验收时检查苗木规格未达到要求，过大的苗木不增加费用，过小的苗木按市场价格重新核定；对种植密度不足的地被，将按实际种植密度结算，种植过密的地被不另算费用，必须达到不露土。</t>
  </si>
  <si>
    <t>甲方指定分包工程不含在此次报价中，相关配合费用请投标人考虑到投标价格中。</t>
  </si>
  <si>
    <t>本工程材料、人工、机械等均不参与调差。</t>
  </si>
  <si>
    <t>如乙方预（结）算的送审价高于甲方审定价的5%（不含5%本身），乙方按以下方式承担违约金：违约金＝(乙方预（结）算送审造价－甲方预（结）算审定价*1.05)×5%，在预（结）算款项中以违约金形式扣除。</t>
  </si>
  <si>
    <t>四</t>
  </si>
  <si>
    <t>填表说明</t>
  </si>
  <si>
    <t>投标人不得直接在发标人所给清单上除补充项目以外部分增加、减少或修改任何内容。</t>
  </si>
  <si>
    <t>工程量清单中有关项目如无特别说明，均是采用总价包干报价法。投标人须根据现场勘察情况、招标文件及招标图纸复核清单中的项目及工程量。如投标人认为工程量清单有误可在“补充项目”中增减有关项目或工程量，否则在完成图纸描述的有关工作时，投标人不会因项目或工程量的差异获得任何补偿。</t>
  </si>
  <si>
    <t>如工程量清单中有项目注明为暂定数量项目，则在投标过程中，投标人不得对有关项目的进行增减或对其数量进行修改或调整。该等暂定数量项目均为单价包干。</t>
  </si>
  <si>
    <t>如工程量清单中有项目注明为暂定金额或预留暂定款，则在投标过程中，投标人不得对有关项目的金额进行修改或调整。</t>
  </si>
  <si>
    <t>投标人须对所有列在表格上的子项填上所需的内容，否则其投标将不会获得考虑。</t>
  </si>
  <si>
    <t>投标人所报的单价是本工程项目结算的依据，所有的单价必须合理。如遇明显不合理单价且不能进行合理解释，双方按相关文件协商解决。</t>
  </si>
  <si>
    <t>招标方有权调整工作内容和工程量，以综合单价为计价依据，投标人不会因为工程量的差异而得到任何补偿。清单中材料发生材料替换时，该结算单价将按所替换材料单价同清单主材单价之净差，结合清单内综合费用计算实际价格。</t>
  </si>
  <si>
    <t>本招标清单数据关联仅供参考，投标单位需自行检查招标清单表格数据关联。</t>
  </si>
  <si>
    <t>分项工程量清单项目汇总表</t>
  </si>
  <si>
    <t>工程名称：云浮湾边村民宿园林景观工程</t>
  </si>
  <si>
    <t>名 称 及 说 明</t>
  </si>
  <si>
    <t>单位</t>
  </si>
  <si>
    <t>分部位工程量</t>
  </si>
  <si>
    <t>分部位报价 (元)</t>
  </si>
  <si>
    <t>分部位单方造价①（分部位造价/分部位工程量）</t>
  </si>
  <si>
    <t>软（硬）景单方造价②（分部位造价/软（硬）面积）</t>
  </si>
  <si>
    <t>景观面积单方造价③（分部位造价/园林景观面积）</t>
  </si>
  <si>
    <t>备  注</t>
  </si>
  <si>
    <t>m2</t>
  </si>
  <si>
    <t>合计</t>
  </si>
  <si>
    <t>清单合计</t>
  </si>
  <si>
    <t>工程量清单计价表</t>
  </si>
  <si>
    <t>工程名称:云浮湾边村民宿园林景观工程-园建分项</t>
  </si>
  <si>
    <t>部位名称</t>
  </si>
  <si>
    <t>项目名称</t>
  </si>
  <si>
    <t>项目特征</t>
  </si>
  <si>
    <t>计量单位</t>
  </si>
  <si>
    <t>清单工程量</t>
  </si>
  <si>
    <t>含税综合单价（①+②+③+④+⑤）</t>
  </si>
  <si>
    <t>合价（元）</t>
  </si>
  <si>
    <t>综合单价分析表</t>
  </si>
  <si>
    <t>人工费①</t>
  </si>
  <si>
    <t>不含税主材价（不含损耗）</t>
  </si>
  <si>
    <t>主材单位消耗量</t>
  </si>
  <si>
    <t>不含税主材价（含损耗）②</t>
  </si>
  <si>
    <t>机械费及辅材③</t>
  </si>
  <si>
    <t>管理费、利润、措施等一切费用④=（①+②+③）×费率</t>
  </si>
  <si>
    <t>税金⑤=（①+②+③+④）×9%</t>
  </si>
  <si>
    <t>分区一</t>
  </si>
  <si>
    <t>（-）</t>
  </si>
  <si>
    <t>石材地面铺装</t>
  </si>
  <si>
    <t>1/LT-01 2/LT-01</t>
  </si>
  <si>
    <t>素土夯实</t>
  </si>
  <si>
    <t>1.回填土夯实，压实系数≥0.93</t>
  </si>
  <si>
    <t>碎石垫层</t>
  </si>
  <si>
    <t>1.150厚碎石垫层</t>
  </si>
  <si>
    <t>m3</t>
  </si>
  <si>
    <t>混凝土垫层</t>
  </si>
  <si>
    <t>1.100厚C20混凝土制作.浇捣
2.模板制作安装
3.伸缩缝、施工缝要求按图纸及规范要求
4.混凝土养护
5.位置：人行路</t>
  </si>
  <si>
    <t>石材地面（600*300*30厚芝麻白）</t>
  </si>
  <si>
    <t>1.600*300*30厚芝麻白仿花岗岩pc砖
2.30厚1:3干硬性水泥砂浆
3.位置：人行路</t>
  </si>
  <si>
    <t>仿花岗岩pc砖铺地</t>
  </si>
  <si>
    <t>石材地面（600*150*30厚芝麻黑）</t>
  </si>
  <si>
    <t>1.600*150*30厚芝麻黑仿花岗岩pc砖收边
2.30厚1:3干硬性水泥砂浆
3.位置：人行路</t>
  </si>
  <si>
    <t>石材地面（600*300*30厚芝麻灰）</t>
  </si>
  <si>
    <t>1.600*300*30厚芝麻灰仿花岗岩pc砖
2.30厚1:3干硬性水泥砂浆
3.位置：人行路</t>
  </si>
  <si>
    <t>石材地面（600*300*30厚芝麻黑）</t>
  </si>
  <si>
    <t>1.600*300*30厚芝麻黑仿花岗岩pc砖
2.30厚1:3干硬性水泥砂浆
3.位置：人行路</t>
  </si>
  <si>
    <t>石材地面（300*300*30厚芝麻白）</t>
  </si>
  <si>
    <t>1.300*300*30厚芝麻白仿花岗岩pc砖
2.30厚1:3干硬性水泥砂浆
3.位置：人行路</t>
  </si>
  <si>
    <t>汀步石材地面（1400*600*60厚芝麻白）</t>
  </si>
  <si>
    <t>1.1400*600*60厚芝麻白仿花岗岩pc砖3块密拼
2.30厚1:3干硬性水泥砂浆
3.位置：人行路</t>
  </si>
  <si>
    <t>汀步石材地面（1400*300*60厚芝麻白）</t>
  </si>
  <si>
    <t>1.1400*300*60厚芝麻白仿花岗岩pc砖3块密拼
2.30厚1:3干硬性水泥砂浆
3.位置：人行路</t>
  </si>
  <si>
    <t>汀步石材地面（1000*300*60厚芝麻灰）</t>
  </si>
  <si>
    <t>1.1000*300*60厚芝麻灰仿花岗岩pc砖2块密拼
2.30厚1:3干硬性水泥砂浆
3.位置：人行路</t>
  </si>
  <si>
    <t>汀步石材地面（1000*300*60厚芝麻白）</t>
  </si>
  <si>
    <t>1.1000*300*60厚芝麻白仿花岗岩pc砖3块密拼
2.30厚1:3干硬性水泥砂浆
3.位置：人行路</t>
  </si>
  <si>
    <t>不锈钢收边条</t>
  </si>
  <si>
    <t>1.60*5厚304不锈钢收边条 
2.80长φ8锚筋固定@600</t>
  </si>
  <si>
    <t>m</t>
  </si>
  <si>
    <t>（二）</t>
  </si>
  <si>
    <t>砾石地面铺装</t>
  </si>
  <si>
    <t>11/LT-01 12/LT-01</t>
  </si>
  <si>
    <t>土工布</t>
  </si>
  <si>
    <t>1.土工布一道，200g/m2 搭接宽度≥200，侧边上翻100</t>
  </si>
  <si>
    <t>砾石地面</t>
  </si>
  <si>
    <t>1.80厚φ2~3青灰色砾石散置，满铺不露底</t>
  </si>
  <si>
    <t>砾石铺地</t>
  </si>
  <si>
    <t>1.60*5厚304不锈钢收边条 
2.80长φ8锚筋固定@600 
3.位置：砾石与铺装交接处</t>
  </si>
  <si>
    <t>1.60*60*5厚304不锈钢角钢通长收边条 
2.M8膨胀螺栓固定@600 
3.位置：砾石与绿化交接处</t>
  </si>
  <si>
    <t>1.100厚C20混凝土制作.浇捣
2.模板制作安装
3.伸缩缝、施工缝要求按图纸及规范要求
4.混凝土养护
5.位置：砾石与绿化交接处</t>
  </si>
  <si>
    <t>C25混凝土块</t>
  </si>
  <si>
    <t>1.150*100 C25混凝土块通长
2.模板制作安装
3.伸缩缝、施工缝要求按图纸及规范要求
4.混凝土养护
5.位置：砾石与绿化交接处</t>
  </si>
  <si>
    <t>（三）</t>
  </si>
  <si>
    <t>塑木地面铺装</t>
  </si>
  <si>
    <t>4/LT-02</t>
  </si>
  <si>
    <t>1.100厚C20素混凝土制作.浇捣
2.模板制作安装
3.伸缩缝、施工缝要求按图纸及规范要求
4.混凝土养护
5.位置：人行路</t>
  </si>
  <si>
    <t>水泥砂浆找平层</t>
  </si>
  <si>
    <t>1.20厚1:2.5水泥砂浆 
2.找平层上30*30 V型槽，双向@600*600，用于疏水</t>
  </si>
  <si>
    <t>塑木地面</t>
  </si>
  <si>
    <t>1.面层：1200*140*35厚浅咖色品质塑木
2.30*50塑木龙骨@450，采用塑木连接件固定，螺钉固定@300
3.侧边封板：80*20厚塑木，自钻螺丝固定
4.综合考虑预埋件，详见图纸大样</t>
  </si>
  <si>
    <t>塑木铺地</t>
  </si>
  <si>
    <t>（四）</t>
  </si>
  <si>
    <t>立牙</t>
  </si>
  <si>
    <t>8/LT-01</t>
  </si>
  <si>
    <t>1.300*150*80厚芝麻白荔枝面花岗岩，两侧留槽30*20
2.30厚1:3水泥砂浆</t>
  </si>
  <si>
    <t>道牙</t>
  </si>
  <si>
    <t>（五）</t>
  </si>
  <si>
    <t>花池道牙</t>
  </si>
  <si>
    <t>9/LT-01</t>
  </si>
  <si>
    <t>1.100厚C20混凝土制作.浇捣
2.模板制作安装
3.伸缩缝、施工缝要求按图纸及规范要求
4.混凝土养护
5.位置：花池立牙</t>
  </si>
  <si>
    <t>1.600*300*200厚预制混凝土道牙
2.30厚1:3水泥砂浆</t>
  </si>
  <si>
    <t>（六）</t>
  </si>
  <si>
    <t>坐凳</t>
  </si>
  <si>
    <t>8/LT-02</t>
  </si>
  <si>
    <t>1.100厚C20混凝土制作.浇捣
2.模板制作安装
3.伸缩缝、施工缝要求按图纸及规范要求
4.混凝土养护
5.位置：坐凳</t>
  </si>
  <si>
    <t>砖砌体</t>
  </si>
  <si>
    <t>1.370厚M7.5水泥砂浆砌MU10砖</t>
  </si>
  <si>
    <t>墙面找平</t>
  </si>
  <si>
    <t>1.30厚1:2水泥砂浆找平层</t>
  </si>
  <si>
    <t>真石漆墙面</t>
  </si>
  <si>
    <t>1.5厚水包砂仿芝麻白火烧面真石漆</t>
  </si>
  <si>
    <t>预制座凳板</t>
  </si>
  <si>
    <t>1.600宽100厚C25钢筋砼预制座凳板（含钢筋） 
2.φ12成品304不锈钢插销固定</t>
  </si>
  <si>
    <t>（七）</t>
  </si>
  <si>
    <t>景墙</t>
  </si>
  <si>
    <t>11/LT-02</t>
  </si>
  <si>
    <t>1.150厚C20混凝土制作.浇捣
2.模板制作安装
3.伸缩缝、施工缝要求按图纸及规范要求
4.混凝土养护
5.位置：景墙</t>
  </si>
  <si>
    <t>毛石干砌墙</t>
  </si>
  <si>
    <t>1.灰褐色自然面规整毛石干砌，块径：100~350 
2.墙厚300，砌筑高度详见图纸</t>
  </si>
  <si>
    <t>LOGO</t>
  </si>
  <si>
    <t>1.成品装饰或LOGO,螺栓固定</t>
  </si>
  <si>
    <t>套</t>
  </si>
  <si>
    <t>（八）</t>
  </si>
  <si>
    <t>特色座凳</t>
  </si>
  <si>
    <t>4/LD-01.2</t>
  </si>
  <si>
    <t>1.30厚1:2水泥砂浆找平层，内掺5%防潮粉</t>
  </si>
  <si>
    <t>（九）</t>
  </si>
  <si>
    <t>台阶</t>
  </si>
  <si>
    <t>1.120厚C20混凝土制作.浇捣
2.模板制作安装
3.伸缩缝、施工缝要求按图纸及规范要求
4.混凝土养护
5.位置：台阶</t>
  </si>
  <si>
    <t>台阶石材面</t>
  </si>
  <si>
    <t>1.600*300*150厚芝麻白水洗面台阶石
2.30厚1:3干硬性水泥砂浆</t>
  </si>
  <si>
    <t>（十）</t>
  </si>
  <si>
    <t>台阶挡墙剖面一</t>
  </si>
  <si>
    <t>1/LD-01.1+台阶大样3/LT-01</t>
  </si>
  <si>
    <t>钢筋制安</t>
  </si>
  <si>
    <t>1.钢筋制安
2.综合考虑级别及直径，规格尺寸详见图纸</t>
  </si>
  <si>
    <t>t</t>
  </si>
  <si>
    <t>踏步石材面</t>
  </si>
  <si>
    <t>1.1500*470*150厚芝麻白水洗面踏步石，拉三道L*10*5防滑槽
2.30厚1:2.5水泥砂浆结合层</t>
  </si>
  <si>
    <t>1.1500*420*150厚芝麻白水洗面踏步石，拉三道L*10*5防滑槽
2.30厚1:2.5水泥砂浆结合层</t>
  </si>
  <si>
    <t>伸缩缝</t>
  </si>
  <si>
    <t>1.15宽伸缩缝，麻刀沥青填缝
2.油膏封口</t>
  </si>
  <si>
    <t>（十一）</t>
  </si>
  <si>
    <t>1/LD-01.1+景墙1-1剖面</t>
  </si>
  <si>
    <t>1.520厚M7.5水泥砂浆砌MU10砖</t>
  </si>
  <si>
    <t>C25钢筋混凝土地梁</t>
  </si>
  <si>
    <t>1.400*300 C25钢筋混凝土地梁
2.模板制作安装
3.伸缩缝、施工缝要求按图纸及规范要求
4.混凝土养护
5.位置：景墙</t>
  </si>
  <si>
    <t>1.成品装饰或LOGO字体“故乡里 Gu Xiang Li”,螺栓固定</t>
  </si>
  <si>
    <t>单排脚手架</t>
  </si>
  <si>
    <r>
      <rPr>
        <sz val="11"/>
        <color theme="1"/>
        <rFont val="宋体"/>
        <charset val="134"/>
        <scheme val="minor"/>
      </rPr>
      <t>1.</t>
    </r>
    <r>
      <rPr>
        <sz val="11"/>
        <rFont val="宋体"/>
        <charset val="134"/>
      </rPr>
      <t>单排钢脚手架</t>
    </r>
    <r>
      <rPr>
        <sz val="11"/>
        <rFont val="Arial"/>
        <charset val="0"/>
      </rPr>
      <t>10</t>
    </r>
    <r>
      <rPr>
        <sz val="11"/>
        <rFont val="宋体"/>
        <charset val="134"/>
      </rPr>
      <t>米内</t>
    </r>
    <r>
      <rPr>
        <sz val="11"/>
        <rFont val="Arial"/>
        <charset val="0"/>
      </rPr>
      <t xml:space="preserve">
2.</t>
    </r>
    <r>
      <rPr>
        <sz val="11"/>
        <rFont val="宋体"/>
        <charset val="134"/>
      </rPr>
      <t>脚手架工程包含脚手架、外架密目网、安全平网等脚手架相关的一切工程格</t>
    </r>
  </si>
  <si>
    <t>（十二）</t>
  </si>
  <si>
    <t>台阶挡墙剖面二</t>
  </si>
  <si>
    <t>2/LD-01.1</t>
  </si>
  <si>
    <t>1.100厚C20混凝土制作.浇捣
2.模板制作安装
3.伸缩缝、施工缝要求按图纸及规范要求
4.混凝土养护
5.位置：台阶挡墙</t>
  </si>
  <si>
    <t>压顶圈梁</t>
  </si>
  <si>
    <t>1.120厚C25钢筋混凝土制作.浇捣
2.模板制作安装
3.伸缩缝、施工缝要求按图纸及规范要求
4.混凝土养护
5.位置：台阶挡墙</t>
  </si>
  <si>
    <t>1.20厚1:2.5水泥砂浆</t>
  </si>
  <si>
    <t>（十三）</t>
  </si>
  <si>
    <t>3/LD-01.2</t>
  </si>
  <si>
    <t>1.240厚M7.5水泥砂浆砌MU10砖</t>
  </si>
  <si>
    <t>C25钢筋混凝土板</t>
  </si>
  <si>
    <t>1.150厚C25混凝土制作.浇捣
2.模板制作安装
3.伸缩缝、施工缝要求按图纸及规范要求
4.混凝土养护
5.位置：分区一剖面五</t>
  </si>
  <si>
    <t>（十四）</t>
  </si>
  <si>
    <t>挡墙剖面三</t>
  </si>
  <si>
    <t>1/LD-01.2+挡墙2/LD-01.1</t>
  </si>
  <si>
    <t>分区二</t>
  </si>
  <si>
    <t>1.600*150*30厚芝麻黑仿花岗岩荔枝面荔枝面pc砖
2.30厚1:3干硬性水泥砂浆
3.位置：人行路</t>
  </si>
  <si>
    <t>1.300*300*30厚芝麻白仿花岗岩荔枝面荔枝面pc砖
2.30厚1:3干硬性水泥砂浆
3.位置：人行路</t>
  </si>
  <si>
    <t>石材地面（600*100*30厚芝麻黑）</t>
  </si>
  <si>
    <t>1.600*100*30厚芝麻黑仿花岗岩荔枝面荔枝面pc砖
2.30厚1:3干硬性水泥砂浆
3.位置：人行路</t>
  </si>
  <si>
    <t>石材地面（600*200*30厚芝麻黑）</t>
  </si>
  <si>
    <t>1.600*200*30厚芝麻黑仿花岗岩荔枝面荔枝面pc砖
2.30厚1:3干硬性水泥砂浆
3.位置：人行路</t>
  </si>
  <si>
    <t>1.600*300*30厚芝麻白仿花岗岩荔枝面荔枝面pc砖
2.30厚1:3干硬性水泥砂浆
3.位置：人行路</t>
  </si>
  <si>
    <t>1.600*300*30厚芝麻黑仿花岗岩荔枝面荔枝面pc砖
2.30厚1:3干硬性水泥砂浆
3.位置：人行路</t>
  </si>
  <si>
    <t>石材地面（100*100*50厚芝麻黑）</t>
  </si>
  <si>
    <t>1.100*100*50厚芝麻黑仿花岗岩荔枝面荔枝面pc砖
2.30厚1:3干硬性水泥砂浆
3.位置：人行路</t>
  </si>
  <si>
    <t>1.600*300*30厚芝麻白花岗岩荔枝面荔枝面pc砖
2.30厚1:3干硬性水泥砂浆
3.位置：人行路</t>
  </si>
  <si>
    <t>汀步地面铺装</t>
  </si>
  <si>
    <t>1.1200宽60厚芝麻白花岗岩汀步火烧面
2.30厚1:3干硬性水泥砂浆结合层</t>
  </si>
  <si>
    <t>1.1500*750*60厚芝麻白手凿面花岗岩整石汀步
2.30厚1:3干硬性水泥砂浆结合层</t>
  </si>
  <si>
    <t>1.1500*750*60厚芝麻白花岗岩不规则整石汀步（自然边缘）
2.30厚1:3干硬性水泥砂浆结合层</t>
  </si>
  <si>
    <t>1.1680*830*60厚芝麻白手凿面花岗岩整石汀步
2.30厚1:3干硬性水泥砂浆结合层</t>
  </si>
  <si>
    <t>1.100厚C20混凝土制作.浇捣
2.模板制作安装
3.伸缩缝、施工缝要求按图纸及规范要求
4.混凝土养护
5.位置：砾石小路老石料收边</t>
  </si>
  <si>
    <t>1.600*300*220厚老石料收边
2.30厚1:3水泥砂浆</t>
  </si>
  <si>
    <t>砾石旱溪</t>
  </si>
  <si>
    <t>10/LT-01</t>
  </si>
  <si>
    <t>土工膜</t>
  </si>
  <si>
    <t>1.复合土工膜--300g+1.0mm+300g-长丝</t>
  </si>
  <si>
    <t>钢丝支撑</t>
  </si>
  <si>
    <t>1.2φ100钢丝支撑过滤软管，外包无纺布200g/m2</t>
  </si>
  <si>
    <t>砾石排水层</t>
  </si>
  <si>
    <t>1.300厚砾石排水层</t>
  </si>
  <si>
    <t>1.土工布200g/m2 搭接宽度≥200</t>
  </si>
  <si>
    <t>碎石层</t>
  </si>
  <si>
    <t>1.200厚碎石层，粒径50-80</t>
  </si>
  <si>
    <t>折桥</t>
  </si>
  <si>
    <t>1/LD-02.2</t>
  </si>
  <si>
    <t>1.100厚C15素混凝土制作.浇捣
2.模板制作安装
3.伸缩缝、施工缝要求按图纸及规范要求
4.混凝土养护
5.位置：折桥</t>
  </si>
  <si>
    <t>C20砼基础护脚</t>
  </si>
  <si>
    <t>1.540*540*300厚C20砼基础护脚
2.模板制作安装
3.伸缩缝、施工缝要求按图纸及规范要求
4.混凝土养护
5.位置：折桥</t>
  </si>
  <si>
    <t>水泥砂浆找平</t>
  </si>
  <si>
    <t>C30钢筋砼L1</t>
  </si>
  <si>
    <t>1.L1 200*240 C30钢筋混凝土梁
2.模板制作安装
3.伸缩缝、施工缝要求按图纸及规范要求
4.混凝土养护
5.位置：折桥</t>
  </si>
  <si>
    <t>C30钢筋砼板</t>
  </si>
  <si>
    <t>1.150厚 C30钢筋混凝土板
2.模板制作安装
3.伸缩缝、施工缝要求按图纸及规范要求
4.混凝土养护
5.位置：折桥</t>
  </si>
  <si>
    <t>柱墩</t>
  </si>
  <si>
    <t>1.φ200青石手凿面柱墩 
2.顶部成品钢销与梁底固定</t>
  </si>
  <si>
    <t>石材地面</t>
  </si>
  <si>
    <t>1.600*300*30厚芝麻白火烧面齐缝铺 
2.30厚1:3水泥砂浆粘结层</t>
  </si>
  <si>
    <t>石材贴面</t>
  </si>
  <si>
    <t>1.600*300*30厚芝麻白火烧面面贴面
2.30厚1:3水泥砂浆粘结层</t>
  </si>
  <si>
    <t>1/LD-02.1+景墙3/LT-02</t>
  </si>
  <si>
    <t>2/LD-02.1+台阶3/LT-01</t>
  </si>
  <si>
    <t>台阶挡墙剖面三</t>
  </si>
  <si>
    <t>3/LD-02.1+景墙3/LT-02</t>
  </si>
  <si>
    <t>精神堡垒</t>
  </si>
  <si>
    <t>3/LD-02.1</t>
  </si>
  <si>
    <t>铝板</t>
  </si>
  <si>
    <t>1.外包3厚铝板，面饰仿红砖真石漆
2.规格：200*50，错缝外包3厚铝板</t>
  </si>
  <si>
    <t>1.外包3厚铝板，面饰仿葡萄牙黄砖真石漆
2.规格：200*50，错缝外包3厚铝板</t>
  </si>
  <si>
    <t>1.50*3厚不锈钢LOGO电镀黑色，底部透光</t>
  </si>
  <si>
    <t>土方工程</t>
  </si>
  <si>
    <t>挖土方</t>
  </si>
  <si>
    <t>1.土壤类别：综合考虑 
2.挖土深度：综合考虑 
3.含工作面及放坡，挖土方综合考虑 
4.其他完成此项工作的一切费用</t>
  </si>
  <si>
    <t>余土弃置</t>
  </si>
  <si>
    <t>1.废弃料品种:综合类土
2.运输方式:新型智能渣土运输车等，综合考虑
3.弃置运距:综合考虑</t>
  </si>
  <si>
    <t>工程名称:云浮湾边村民宿园林景观工程-绿化分项</t>
  </si>
  <si>
    <t>苗木名称</t>
  </si>
  <si>
    <t>规格（cm）</t>
  </si>
  <si>
    <t>密度（株）/m2)</t>
  </si>
  <si>
    <t>数量</t>
  </si>
  <si>
    <t>合价</t>
  </si>
  <si>
    <t>其中</t>
  </si>
  <si>
    <t>树高</t>
  </si>
  <si>
    <t>分支点高度</t>
  </si>
  <si>
    <t>胸径</t>
  </si>
  <si>
    <t>地径</t>
  </si>
  <si>
    <t>蓬径</t>
  </si>
  <si>
    <t>不含税主材价①</t>
  </si>
  <si>
    <t>种植②</t>
  </si>
  <si>
    <t>养护费③</t>
  </si>
  <si>
    <t>乔木</t>
  </si>
  <si>
    <t>朴树</t>
  </si>
  <si>
    <t>栽植乔木
1.效果：全冠，树形优美,饱满.特选
2.养护：绿化养护期（一年）
3.工作内容：修剪、起苗、包扎土球、原土回填树坑、挖穴、种植、运输、施有机肥、熟耕土、场地清理、防暑、防寒，包含支撑、绕杆</t>
  </si>
  <si>
    <t>600-650</t>
  </si>
  <si>
    <t>φ15-18</t>
  </si>
  <si>
    <t>/</t>
  </si>
  <si>
    <t>400-450</t>
  </si>
  <si>
    <t>株</t>
  </si>
  <si>
    <t>丛生水蒲桃</t>
  </si>
  <si>
    <t>栽植乔木
1.效果：丛生，至少5头，全冠，树形优美,饱满.特选
2.养护：绿化养护期（一年）
3.工作内容：修剪、起苗、包扎土球、原土回填树坑、挖穴、种植、运输、施有机肥、熟耕土、场地清理、防暑、防寒，包含支撑、绕杆</t>
  </si>
  <si>
    <t>300-350</t>
  </si>
  <si>
    <t>金桂A</t>
  </si>
  <si>
    <t>金桂B</t>
  </si>
  <si>
    <t>250-300</t>
  </si>
  <si>
    <t>丛生柚子</t>
  </si>
  <si>
    <t>栽植乔木
1.效果：丛生，全冠，树形优美饱满
2.养护：绿化养护期（一年）
3.工作内容：修剪、起苗、包扎土球、原土回填树坑、挖穴、种植、运输、施有机肥、熟耕土、场地清理、防暑、防寒，包含支撑、绕杆</t>
  </si>
  <si>
    <t>25-28</t>
  </si>
  <si>
    <t>350-400</t>
  </si>
  <si>
    <t>锦叶榄仁A</t>
  </si>
  <si>
    <t>栽植乔木
1.效果：杆直，分层均匀，全冠，树形优美饱满
2.养护：绿化养护期（一年）
3.工作内容：修剪、起苗、包扎土球、原土回填树坑、挖穴、种植、运输、施有机肥、熟耕土、场地清理、防暑、防寒，包含支撑、绕杆</t>
  </si>
  <si>
    <t>450-500</t>
  </si>
  <si>
    <t>11-12</t>
  </si>
  <si>
    <t>320-350</t>
  </si>
  <si>
    <t>锦叶榄仁B</t>
  </si>
  <si>
    <t>8-10</t>
  </si>
  <si>
    <t>300-320</t>
  </si>
  <si>
    <t>红花鸡蛋花A</t>
  </si>
  <si>
    <t>栽植乔木
1.效果：低分支，全冠，树形优美，饱满
2.养护：绿化养护期（一年）
3.工作内容：修剪、起苗、包扎土球、原土回填树坑、挖穴、种植、运输、施有机肥、熟耕土、场地清理、防暑、防寒，包含支撑、绕杆</t>
  </si>
  <si>
    <t>13-14</t>
  </si>
  <si>
    <t>红花鸡蛋花B</t>
  </si>
  <si>
    <t>10-12</t>
  </si>
  <si>
    <t>花石榴</t>
  </si>
  <si>
    <t>灌木</t>
  </si>
  <si>
    <t>琴叶珊瑚</t>
  </si>
  <si>
    <t>栽植灌木
1.效果：低分支，全冠，树形优美，饱满
2.养护：绿化养护期（一年）
3.工作内容：修剪、起苗、包扎土球、原土回填树坑、挖穴、种植、运输、施有机肥、熟耕土、场地清理、防暑、防寒，包含支撑、绕杆</t>
  </si>
  <si>
    <t>150-180</t>
  </si>
  <si>
    <t>120-140</t>
  </si>
  <si>
    <t>芙蓉菊</t>
  </si>
  <si>
    <t>栽植灌木
1.效果：全冠，树形优美，饱满
2.养护：绿化养护期（一年）
3.工作内容：修剪、起苗、包扎土球、原土回填树坑、挖穴、种植、运输、施有机肥、熟耕土、场地清理、防暑、防寒，包含支撑、绕杆</t>
  </si>
  <si>
    <t>海南洒金</t>
  </si>
  <si>
    <t>球类</t>
  </si>
  <si>
    <t>黄榕球A</t>
  </si>
  <si>
    <t>栽植球类
1.效果：球形.饱满.不空脚,大小搭配种植
2.养护：绿化养护期（一年）
3.工作内容：修剪、起苗、包扎土球、原土回填树坑、挖穴、种植、运输、施有机肥、熟耕土、场地清理、防暑、防寒，包含支撑、绕杆</t>
  </si>
  <si>
    <t>黄榕球B</t>
  </si>
  <si>
    <t>海桐球A</t>
  </si>
  <si>
    <t>海桐球B</t>
  </si>
  <si>
    <t>灰莉球</t>
  </si>
  <si>
    <t>灰莉球（容器苗）</t>
  </si>
  <si>
    <t>地被</t>
  </si>
  <si>
    <t>细叶棕竹</t>
  </si>
  <si>
    <t>栽植地被
1.规格：袋苗,生长健壮,种植不露土
2.养护：绿化养护期（一年）
3.工作内容：挖穴、种植、运输、施有机肥、熟耕土、场地清理</t>
  </si>
  <si>
    <t>60-65</t>
  </si>
  <si>
    <t>40-45</t>
  </si>
  <si>
    <t>㎡</t>
  </si>
  <si>
    <t>八仙花</t>
  </si>
  <si>
    <t>35-40</t>
  </si>
  <si>
    <t>30-35</t>
  </si>
  <si>
    <t>米兰</t>
  </si>
  <si>
    <t>25-30</t>
  </si>
  <si>
    <t>龟甲冬青</t>
  </si>
  <si>
    <t>鸭脚木</t>
  </si>
  <si>
    <t>天门冬</t>
  </si>
  <si>
    <t>20-25</t>
  </si>
  <si>
    <t>龙船花</t>
  </si>
  <si>
    <t>比利时杜鹃</t>
  </si>
  <si>
    <t>麦冬</t>
  </si>
  <si>
    <t>草坪</t>
  </si>
  <si>
    <t>栽植地被
1.规格：种植不露土，草皮卷，满铺，长势旺盛，无病虫害
2.养护：绿化养护期（一年）
3.工作内容：挖穴、种植、运输、施有机肥、熟耕土、场地清理</t>
  </si>
  <si>
    <t>密植不露土</t>
  </si>
  <si>
    <t>修改工程量</t>
  </si>
  <si>
    <t>五</t>
  </si>
  <si>
    <t>其他</t>
  </si>
  <si>
    <t>成品花钵</t>
  </si>
  <si>
    <t>1.花钵采用深灰色玻璃钢，直径750 
2.运距及安装综合考虑</t>
  </si>
  <si>
    <t>个</t>
  </si>
  <si>
    <t>灰莉球（容器苗）单列</t>
  </si>
  <si>
    <t>景观置石</t>
  </si>
  <si>
    <t>1.采用灵璧石,块径600-1200，尺寸参见图纸 
2.运距及安装综合考虑</t>
  </si>
  <si>
    <t>块</t>
  </si>
  <si>
    <t>强电预埋管</t>
  </si>
  <si>
    <t>电缆保护管</t>
  </si>
  <si>
    <t>1.名称：镀锌钢管
2.型号规格：SC50
3.敷设方式：电缆保护管埋地敷设</t>
  </si>
  <si>
    <t>1.名称：电力管
2.型号规格：CPVC50
3.敷设方式：电缆保护管埋地敷设</t>
  </si>
  <si>
    <t>电力电缆</t>
  </si>
  <si>
    <t>1.名称:电力电缆
2.规格:YJY-4X10+E10
3.电压等级(kV):1kV
4.满足本工程所需的一切相关工作</t>
  </si>
  <si>
    <t>1.名称:电力电缆
2.规格:YJY-4X6+E6
3.电压等级(kV):1kV
4.满足本工程所需的一切相关工作</t>
  </si>
  <si>
    <t>1.名称:电力电缆
2.规格:YJY-4X4+E4
3.电压等级(kV):1kV
4.满足本工程所需的一切相关工作</t>
  </si>
  <si>
    <t>中砂垫层</t>
  </si>
  <si>
    <t>1.名称:中砂垫层
2.铺设深度:按设计要求
3.满足本工程所需的一切相关工作</t>
  </si>
  <si>
    <t>回填方</t>
  </si>
  <si>
    <t>1.密实度要求:按设计工要求
2.填方材料品种:原土
3.其他满足设计规范施工等要求</t>
  </si>
  <si>
    <t>砌筑井</t>
  </si>
  <si>
    <t>1.名称:砖砌直线井
2.规格:600X600X1200
3.做法详见08D800-7 P62~63
4.其他满足设计规范施工等要求</t>
  </si>
  <si>
    <t>座</t>
  </si>
  <si>
    <t>1.名称:砖砌转角井
2.规格:600X600X1200
3.做法详见08D800-7 P62~63
4.其他满足设计规范施工等要求</t>
  </si>
  <si>
    <t>1.名称:砖砌转角井
2.规格:1200X900X1200
3.做法详见08D800-7 P62~63
4.其他满足设计规范施工等要求</t>
  </si>
  <si>
    <t>1.名称:砖砌三通井
2.规格:600X600X1200
3.做法详见08D800-7 P62~63
4.其他满足设计规范施工等要求</t>
  </si>
  <si>
    <t>1.名称:砖砌三通井
2.规格:1200X900X1200
3.做法详见08D800-7 P62~63
4.其他满足设计规范施工等要求</t>
  </si>
  <si>
    <t>1.名称:砖砌四通井
2.规格:600X600X1200
3.做法详见08D800-7 P62~63
4.其他满足设计规范施工等要求</t>
  </si>
  <si>
    <t>弱电预埋管</t>
  </si>
  <si>
    <t>1.名称：镀锌钢管
2.型号规格：SC32
3.敷设方式：电缆保护管埋地敷设</t>
  </si>
  <si>
    <t>1.名称：电力管
2.型号规格：SC50
3.敷设方式：电缆保护管埋地敷设</t>
  </si>
  <si>
    <t>1.名称：电力管
2.型号规格：SC80
3.敷设方式：电缆保护管埋地敷设</t>
  </si>
  <si>
    <t>光纤</t>
  </si>
  <si>
    <t>1.名称:光纤
2.规格:详设计要求
3.其他满足设计规范施工等要求</t>
  </si>
  <si>
    <t>报警线RVV</t>
  </si>
  <si>
    <t>1.名称:报警线
2.规格:RVV
3.其他满足设计规范施工等要求</t>
  </si>
  <si>
    <t>室外给排水</t>
  </si>
  <si>
    <t>给水系统</t>
  </si>
  <si>
    <t>水表组</t>
  </si>
  <si>
    <t>1.名称:水表组DN32
2.水表、截止阀各含一个
3.连接方式:螺纹连接
4.其他满足设计规范施工等要求</t>
  </si>
  <si>
    <t>组</t>
  </si>
  <si>
    <t>1.名称:水表组DN40
2.水表、截止阀各含一个
3.连接方式:螺纹连接
4.其他满足设计规范施工等要求</t>
  </si>
  <si>
    <t>1.名称:水表组DN50
2.水表、截止阀各含一个
3.连接方式:螺纹连接
4.其他满足设计规范施工等要求</t>
  </si>
  <si>
    <t>铸铁管</t>
  </si>
  <si>
    <t>1.安装部位:室外
2.介质:给水
3.材质、规格:内村水泥砂浆球墨铸铁管
4.型号规格：DN32 PN=1.0MPa
5.连接形式:承插连接
6.管道检验及试验要求:管道试压,消毒冲洗</t>
  </si>
  <si>
    <t>1.安装部位:室外
2.介质:给水
3.材质、规格:内村水泥砂浆球墨铸铁管
4.型号规格：DN40 PN=1.0MPa
5.连接形式:承插连接
6.管道检验及试验要求:管道试压,消毒冲洗</t>
  </si>
  <si>
    <t>1.安装部位:室外
2.介质:给水
3.材质、规格:内村水泥砂浆球墨铸铁管
4.型号规格：DN50 PN=1.0MPa
5.连接形式:承插连接
6.管道检验及试验要求:管道试压,消毒冲洗</t>
  </si>
  <si>
    <t>1.安装部位:室外
2.介质:热水供水管、回水管
3.材质、规格:内村水泥砂浆球墨铸铁管
4.型号规格：DN15 PN=1.0MPa
5.连接形式:承插连接
6.管道检验及试验要求:管道试压,消毒冲洗</t>
  </si>
  <si>
    <t>1.安装部位:室外
2.介质:热水供水管、回水管
3.材质、规格:内村水泥砂浆球墨铸铁管
4.型号规格：DN20 PN=1.0MPa
5.连接形式:承插连接
6.管道检验及试验要求:管道试压,消毒冲洗</t>
  </si>
  <si>
    <t>1.安装部位:室外
2.介质:热水供水管、回水管
3.材质、规格:内村水泥砂浆球墨铸铁管
4.型号规格：DN25 PN=1.0MPa
5.连接形式:承插连接
6.管道检验及试验要求:管道试压,消毒冲洗</t>
  </si>
  <si>
    <t>1.安装部位:室外
2.介质:热水供水管、回水管
3.材质、规格:内村水泥砂浆球墨铸铁管
4.型号规格：DN32 PN=1.0MPa
5.连接形式:承插连接
6.管道检验及试验要求:管道试压,消毒冲洗</t>
  </si>
  <si>
    <t>1.安装部位:室外
2.介质:热水供水管、回水管
3.材质、规格:内村水泥砂浆球墨铸铁管
4.型号规格：DN40 PN=1.0MPa
5.连接形式:承插连接
6.管道检验及试验要求:管道试压,消毒冲洗</t>
  </si>
  <si>
    <t>1.安装部位:室外
2.介质:热水供水管、回水管
3.材质、规格:内村水泥砂浆球墨铸铁管
4.型号规格：DN50 PN=1.0MPa
5.连接形式:承插连接
6.管道检验及试验要求:管道试压,消毒冲洗</t>
  </si>
  <si>
    <t>1.安装部位:室外
2.介质:热水供水管、回水管
3.材质、规格:内村水泥砂浆球墨铸铁管
4.型号规格：DN80 PN=1.0MPa
5.连接形式:承插连接
6.管道检验及试验要求:管道试压,消毒冲洗</t>
  </si>
  <si>
    <t>排水系统</t>
  </si>
  <si>
    <t>HDPE双壁波纹管DN300</t>
  </si>
  <si>
    <t>1.安装部位:室外
2.介质:污水
3.材质、规格:HDPE双壁波纹管 DN300
4.连接形式:橡胶密封圈承插连接
5.管道管件安装
6.其他要求:闭水试验</t>
  </si>
  <si>
    <t>整体式化粪池</t>
  </si>
  <si>
    <t>1.部位:成品化粪池
2.规格:有效容积V=12m3
3.材质:玻璃钢</t>
  </si>
  <si>
    <t>污水检查井</t>
  </si>
  <si>
    <t>1.名称:塑料直筒型检查井
2.规格:参考图集16S524整体式直径Φ1000的检查井
3.含井盖井座安装，井盖为双层井盖；盖顶L100X5厚通长不锈钢角钢，5厚不锈钢托板；盖底L100X5厚通长不锈钢角钢，5厚不锈钢托板，5厚30H不锈钢肋板@150
4.井盖需铸有“污水”字样等
5.100厚C20素砼压顶
6.含防坠网及铭牌安装
7.其他满足设计规范施工等要求</t>
  </si>
  <si>
    <t>砖砌排水沟</t>
  </si>
  <si>
    <t>1.断面尺寸:300mm×300mm
2.基础、垫层:材料品种、厚度:C15混凝土,50-70粒径卵石
3.砌体材料:MU7.5砖
4.砂浆强度等级:M5.0水泥砂浆
6.伸缩缝填塞:建筑嵌缝油膏
7.抹灰:内外1:2.5水泥砂浆抹面,20mm厚
8.部位:排水沟</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</si>
</sst>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quot;?&quot;_-;\-* #,##0.00&quot;?&quot;_-;_-* &quot;-&quot;??&quot;?&quot;_-;_-@_-"/>
    <numFmt numFmtId="177" formatCode="0.00_ "/>
    <numFmt numFmtId="178" formatCode="0.00_ ;[Red]\-0.00\ "/>
  </numFmts>
  <fonts count="51">
    <font>
      <sz val="11"/>
      <color theme="1"/>
      <name val="宋体"/>
      <charset val="134"/>
      <scheme val="minor"/>
    </font>
    <font>
      <b/>
      <sz val="18"/>
      <name val="宋体"/>
      <charset val="134"/>
    </font>
    <font>
      <b/>
      <u/>
      <sz val="11"/>
      <name val="宋体"/>
      <charset val="134"/>
    </font>
    <font>
      <b/>
      <sz val="10"/>
      <name val="宋体"/>
      <charset val="134"/>
    </font>
    <font>
      <b/>
      <sz val="11"/>
      <color theme="1"/>
      <name val="宋体"/>
      <charset val="134"/>
      <scheme val="minor"/>
    </font>
    <font>
      <b/>
      <sz val="10"/>
      <color theme="1"/>
      <name val="宋体"/>
      <charset val="134"/>
      <scheme val="minor"/>
    </font>
    <font>
      <u/>
      <sz val="11"/>
      <name val="宋体"/>
      <charset val="134"/>
    </font>
    <font>
      <b/>
      <sz val="11"/>
      <name val="宋体"/>
      <charset val="134"/>
    </font>
    <font>
      <sz val="16"/>
      <color theme="1"/>
      <name val="宋体"/>
      <charset val="134"/>
      <scheme val="minor"/>
    </font>
    <font>
      <b/>
      <sz val="16"/>
      <color theme="1"/>
      <name val="宋体"/>
      <charset val="134"/>
      <scheme val="minor"/>
    </font>
    <font>
      <sz val="11"/>
      <name val="宋体"/>
      <charset val="134"/>
      <scheme val="minor"/>
    </font>
    <font>
      <sz val="11"/>
      <color rgb="FFFF0000"/>
      <name val="宋体"/>
      <charset val="134"/>
      <scheme val="minor"/>
    </font>
    <font>
      <sz val="11"/>
      <name val="宋体"/>
      <charset val="134"/>
    </font>
    <font>
      <b/>
      <sz val="11"/>
      <name val="宋体"/>
      <charset val="134"/>
      <scheme val="minor"/>
    </font>
    <font>
      <b/>
      <sz val="18"/>
      <color indexed="8"/>
      <name val="宋体"/>
      <charset val="134"/>
    </font>
    <font>
      <u/>
      <sz val="11"/>
      <color indexed="12"/>
      <name val="宋体"/>
      <charset val="134"/>
    </font>
    <font>
      <b/>
      <sz val="10"/>
      <color indexed="8"/>
      <name val="宋体"/>
      <charset val="134"/>
    </font>
    <font>
      <sz val="10"/>
      <color indexed="8"/>
      <name val="宋体"/>
      <charset val="134"/>
    </font>
    <font>
      <sz val="18"/>
      <name val="宋体"/>
      <charset val="134"/>
      <scheme val="minor"/>
    </font>
    <font>
      <sz val="10"/>
      <name val="宋体"/>
      <charset val="134"/>
      <scheme val="minor"/>
    </font>
    <font>
      <sz val="11"/>
      <name val="宋体"/>
      <charset val="1"/>
    </font>
    <font>
      <sz val="10"/>
      <name val="宋体"/>
      <charset val="134"/>
    </font>
    <font>
      <b/>
      <sz val="10"/>
      <name val="宋体"/>
      <charset val="134"/>
      <scheme val="minor"/>
    </font>
    <font>
      <b/>
      <sz val="18"/>
      <name val="宋体"/>
      <charset val="134"/>
      <scheme val="minor"/>
    </font>
    <font>
      <sz val="10"/>
      <color rgb="FFFF0000"/>
      <name val="宋体"/>
      <charset val="134"/>
    </font>
    <font>
      <sz val="10"/>
      <color rgb="FFFF0000"/>
      <name val="宋体"/>
      <charset val="134"/>
      <scheme val="minor"/>
    </font>
    <font>
      <b/>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indexed="9"/>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Times New Roman"/>
      <charset val="0"/>
    </font>
    <font>
      <sz val="11"/>
      <name val="Arial"/>
      <charset val="0"/>
    </font>
  </fonts>
  <fills count="37">
    <fill>
      <patternFill patternType="none"/>
    </fill>
    <fill>
      <patternFill patternType="gray125"/>
    </fill>
    <fill>
      <patternFill patternType="solid">
        <fgColor theme="9" tint="0.8"/>
        <bgColor indexed="64"/>
      </patternFill>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indexed="52"/>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27" fillId="5" borderId="0" applyNumberFormat="0" applyBorder="0" applyAlignment="0" applyProtection="0">
      <alignment vertical="center"/>
    </xf>
    <xf numFmtId="0" fontId="28"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7" borderId="0" applyNumberFormat="0" applyBorder="0" applyAlignment="0" applyProtection="0">
      <alignment vertical="center"/>
    </xf>
    <xf numFmtId="0" fontId="29" fillId="8" borderId="0" applyNumberFormat="0" applyBorder="0" applyAlignment="0" applyProtection="0">
      <alignment vertical="center"/>
    </xf>
    <xf numFmtId="43" fontId="0" fillId="0" borderId="0" applyFont="0" applyFill="0" applyBorder="0" applyAlignment="0" applyProtection="0">
      <alignment vertical="center"/>
    </xf>
    <xf numFmtId="0" fontId="30" fillId="9" borderId="0">
      <alignment vertical="center"/>
    </xf>
    <xf numFmtId="0" fontId="31" fillId="10"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1" borderId="9" applyNumberFormat="0" applyFont="0" applyAlignment="0" applyProtection="0">
      <alignment vertical="center"/>
    </xf>
    <xf numFmtId="0" fontId="34" fillId="0" borderId="0"/>
    <xf numFmtId="0" fontId="31" fillId="12"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0" applyNumberFormat="0" applyFill="0" applyAlignment="0" applyProtection="0">
      <alignment vertical="center"/>
    </xf>
    <xf numFmtId="0" fontId="40" fillId="0" borderId="10" applyNumberFormat="0" applyFill="0" applyAlignment="0" applyProtection="0">
      <alignment vertical="center"/>
    </xf>
    <xf numFmtId="0" fontId="31" fillId="13" borderId="0" applyNumberFormat="0" applyBorder="0" applyAlignment="0" applyProtection="0">
      <alignment vertical="center"/>
    </xf>
    <xf numFmtId="0" fontId="35" fillId="0" borderId="11" applyNumberFormat="0" applyFill="0" applyAlignment="0" applyProtection="0">
      <alignment vertical="center"/>
    </xf>
    <xf numFmtId="0" fontId="31" fillId="14" borderId="0" applyNumberFormat="0" applyBorder="0" applyAlignment="0" applyProtection="0">
      <alignment vertical="center"/>
    </xf>
    <xf numFmtId="0" fontId="41" fillId="15" borderId="12" applyNumberFormat="0" applyAlignment="0" applyProtection="0">
      <alignment vertical="center"/>
    </xf>
    <xf numFmtId="0" fontId="42" fillId="15" borderId="8" applyNumberFormat="0" applyAlignment="0" applyProtection="0">
      <alignment vertical="center"/>
    </xf>
    <xf numFmtId="0" fontId="43" fillId="16" borderId="13" applyNumberFormat="0" applyAlignment="0" applyProtection="0">
      <alignment vertical="center"/>
    </xf>
    <xf numFmtId="0" fontId="27" fillId="17" borderId="0" applyNumberFormat="0" applyBorder="0" applyAlignment="0" applyProtection="0">
      <alignment vertical="center"/>
    </xf>
    <xf numFmtId="0" fontId="31" fillId="18" borderId="0" applyNumberFormat="0" applyBorder="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27" fillId="21" borderId="0" applyNumberFormat="0" applyBorder="0" applyAlignment="0" applyProtection="0">
      <alignment vertical="center"/>
    </xf>
    <xf numFmtId="0" fontId="31"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31" fillId="31" borderId="0" applyNumberFormat="0" applyBorder="0" applyAlignment="0" applyProtection="0">
      <alignment vertical="center"/>
    </xf>
    <xf numFmtId="0" fontId="27"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4" fillId="0" borderId="0"/>
    <xf numFmtId="0" fontId="27" fillId="35" borderId="0" applyNumberFormat="0" applyBorder="0" applyAlignment="0" applyProtection="0">
      <alignment vertical="center"/>
    </xf>
    <xf numFmtId="0" fontId="31" fillId="36" borderId="0" applyNumberFormat="0" applyBorder="0" applyAlignment="0" applyProtection="0">
      <alignment vertical="center"/>
    </xf>
    <xf numFmtId="0" fontId="34" fillId="0" borderId="0">
      <alignment vertical="center"/>
    </xf>
    <xf numFmtId="0" fontId="34" fillId="0" borderId="0"/>
    <xf numFmtId="0" fontId="48" fillId="0" borderId="0"/>
    <xf numFmtId="0" fontId="34" fillId="0" borderId="0"/>
    <xf numFmtId="0" fontId="49" fillId="0" borderId="0"/>
    <xf numFmtId="176" fontId="48" fillId="0" borderId="0"/>
    <xf numFmtId="0" fontId="34" fillId="0" borderId="0">
      <alignment vertical="center"/>
    </xf>
  </cellStyleXfs>
  <cellXfs count="140">
    <xf numFmtId="0" fontId="0" fillId="0" borderId="0" xfId="0">
      <alignment vertical="center"/>
    </xf>
    <xf numFmtId="176" fontId="1" fillId="0" borderId="0" xfId="57" applyFont="1" applyFill="1" applyBorder="1" applyAlignment="1" applyProtection="1">
      <alignment horizontal="center" vertical="center" wrapText="1"/>
    </xf>
    <xf numFmtId="176" fontId="2" fillId="0" borderId="0" xfId="9" applyNumberFormat="1" applyFont="1" applyFill="1" applyBorder="1" applyAlignment="1" applyProtection="1">
      <alignment horizontal="center" vertical="center" wrapText="1"/>
    </xf>
    <xf numFmtId="176" fontId="1" fillId="0" borderId="0" xfId="57" applyFont="1" applyFill="1" applyBorder="1" applyAlignment="1" applyProtection="1">
      <alignment horizontal="left" vertical="center" wrapText="1"/>
    </xf>
    <xf numFmtId="177" fontId="3" fillId="0" borderId="0" xfId="57" applyNumberFormat="1" applyFont="1" applyFill="1" applyBorder="1" applyAlignment="1" applyProtection="1">
      <alignment horizontal="center" vertical="center" wrapText="1"/>
    </xf>
    <xf numFmtId="176" fontId="3" fillId="0" borderId="0" xfId="57" applyFont="1" applyFill="1" applyBorder="1" applyAlignment="1" applyProtection="1">
      <alignment horizontal="center" vertical="center" wrapText="1"/>
    </xf>
    <xf numFmtId="176" fontId="3" fillId="0" borderId="0" xfId="57" applyFont="1" applyFill="1" applyBorder="1" applyAlignment="1" applyProtection="1">
      <alignment horizontal="right" vertical="center" wrapText="1"/>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right" vertical="center" wrapText="1"/>
    </xf>
    <xf numFmtId="0" fontId="3" fillId="0" borderId="2"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77" fontId="4" fillId="2" borderId="2" xfId="0" applyNumberFormat="1" applyFont="1" applyFill="1" applyBorder="1" applyAlignment="1">
      <alignment horizontal="center" vertical="center"/>
    </xf>
    <xf numFmtId="0" fontId="4" fillId="2" borderId="2" xfId="0" applyFont="1" applyFill="1" applyBorder="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177" fontId="0" fillId="0" borderId="2" xfId="0" applyNumberFormat="1" applyBorder="1" applyAlignment="1">
      <alignment horizontal="center" vertical="center"/>
    </xf>
    <xf numFmtId="177"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lignment vertical="center"/>
    </xf>
    <xf numFmtId="0" fontId="5" fillId="0" borderId="2" xfId="0" applyFont="1" applyBorder="1" applyAlignment="1">
      <alignment horizontal="left" vertical="center"/>
    </xf>
    <xf numFmtId="0" fontId="0" fillId="0" borderId="2" xfId="0" applyBorder="1">
      <alignment vertical="center"/>
    </xf>
    <xf numFmtId="176" fontId="3" fillId="0" borderId="0" xfId="57"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1" fillId="0" borderId="2" xfId="52" applyFont="1" applyFill="1" applyBorder="1" applyAlignment="1" applyProtection="1">
      <alignment horizontal="center" vertical="center"/>
    </xf>
    <xf numFmtId="0" fontId="6" fillId="0" borderId="2" xfId="9" applyFont="1" applyFill="1" applyBorder="1" applyAlignment="1" applyProtection="1">
      <alignment horizontal="center" vertical="center"/>
    </xf>
    <xf numFmtId="0" fontId="7" fillId="0" borderId="2" xfId="55" applyNumberFormat="1" applyFont="1" applyFill="1" applyBorder="1" applyAlignment="1" applyProtection="1">
      <alignment horizontal="left" vertical="center"/>
    </xf>
    <xf numFmtId="49" fontId="7" fillId="0" borderId="2" xfId="52" applyNumberFormat="1" applyFont="1" applyFill="1" applyBorder="1" applyAlignment="1" applyProtection="1">
      <alignment horizontal="center" vertical="center"/>
    </xf>
    <xf numFmtId="49" fontId="7" fillId="0" borderId="3" xfId="52" applyNumberFormat="1" applyFont="1" applyFill="1" applyBorder="1" applyAlignment="1" applyProtection="1">
      <alignment horizontal="center" vertical="center"/>
    </xf>
    <xf numFmtId="49" fontId="7" fillId="0" borderId="4" xfId="52" applyNumberFormat="1" applyFont="1" applyFill="1" applyBorder="1" applyAlignment="1" applyProtection="1">
      <alignment horizontal="center" vertical="center"/>
    </xf>
    <xf numFmtId="49" fontId="7" fillId="0" borderId="5" xfId="52" applyNumberFormat="1" applyFont="1" applyFill="1" applyBorder="1" applyAlignment="1" applyProtection="1">
      <alignment horizontal="center" vertical="center"/>
    </xf>
    <xf numFmtId="49" fontId="7" fillId="0" borderId="2" xfId="52" applyNumberFormat="1" applyFont="1" applyFill="1" applyBorder="1" applyAlignment="1" applyProtection="1">
      <alignment horizontal="center" vertical="center" wrapText="1"/>
    </xf>
    <xf numFmtId="0" fontId="8" fillId="2" borderId="2" xfId="0" applyFont="1" applyFill="1" applyBorder="1" applyAlignment="1">
      <alignment horizontal="center" vertical="center"/>
    </xf>
    <xf numFmtId="0" fontId="0" fillId="2" borderId="2" xfId="0" applyFill="1" applyBorder="1" applyAlignment="1">
      <alignment horizontal="center" vertical="center"/>
    </xf>
    <xf numFmtId="0" fontId="9" fillId="2" borderId="2" xfId="0" applyFont="1" applyFill="1" applyBorder="1" applyAlignment="1">
      <alignment horizontal="center" vertical="center"/>
    </xf>
    <xf numFmtId="0" fontId="0" fillId="2" borderId="2" xfId="0" applyFill="1" applyBorder="1">
      <alignment vertical="center"/>
    </xf>
    <xf numFmtId="0" fontId="0" fillId="0" borderId="2" xfId="0" applyFont="1" applyBorder="1" applyAlignment="1">
      <alignment vertical="center" wrapText="1"/>
    </xf>
    <xf numFmtId="0" fontId="0"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Border="1" applyAlignment="1">
      <alignment vertical="center" wrapText="1"/>
    </xf>
    <xf numFmtId="49" fontId="12" fillId="0" borderId="2" xfId="52" applyNumberFormat="1" applyFont="1" applyFill="1" applyBorder="1" applyAlignment="1" applyProtection="1">
      <alignment vertical="center" wrapText="1"/>
    </xf>
    <xf numFmtId="0" fontId="0" fillId="0" borderId="2" xfId="0" applyBorder="1" applyAlignment="1">
      <alignment vertical="center" wrapText="1"/>
    </xf>
    <xf numFmtId="49" fontId="7" fillId="0" borderId="6" xfId="52"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177" fontId="7" fillId="0" borderId="2" xfId="53" applyNumberFormat="1" applyFont="1" applyFill="1" applyBorder="1" applyAlignment="1" applyProtection="1">
      <alignment horizontal="center" vertical="center" wrapText="1"/>
    </xf>
    <xf numFmtId="49" fontId="7" fillId="0" borderId="7" xfId="52" applyNumberFormat="1" applyFont="1" applyFill="1" applyBorder="1" applyAlignment="1" applyProtection="1">
      <alignment horizontal="center" vertical="center" wrapText="1"/>
    </xf>
    <xf numFmtId="0" fontId="7" fillId="0" borderId="2" xfId="53" applyFont="1" applyFill="1" applyBorder="1" applyAlignment="1" applyProtection="1">
      <alignment horizontal="center" vertical="center" wrapText="1"/>
    </xf>
    <xf numFmtId="0" fontId="10" fillId="2" borderId="2" xfId="0" applyFont="1" applyFill="1" applyBorder="1" applyAlignment="1">
      <alignment horizontal="center" vertical="center"/>
    </xf>
    <xf numFmtId="0" fontId="11" fillId="0" borderId="2" xfId="0" applyFont="1" applyBorder="1">
      <alignment vertical="center"/>
    </xf>
    <xf numFmtId="0" fontId="11" fillId="0" borderId="0" xfId="0" applyFont="1">
      <alignment vertical="center"/>
    </xf>
    <xf numFmtId="0" fontId="11" fillId="0" borderId="0" xfId="0" applyFont="1" applyAlignment="1">
      <alignment vertical="center" wrapText="1"/>
    </xf>
    <xf numFmtId="0" fontId="0" fillId="0" borderId="0" xfId="0" applyFill="1">
      <alignment vertical="center"/>
    </xf>
    <xf numFmtId="0" fontId="0" fillId="0" borderId="0" xfId="0" applyAlignment="1">
      <alignment horizontal="left" vertical="center"/>
    </xf>
    <xf numFmtId="177" fontId="0" fillId="0" borderId="0" xfId="0" applyNumberFormat="1" applyAlignment="1">
      <alignment horizontal="center" vertical="center"/>
    </xf>
    <xf numFmtId="177" fontId="0" fillId="0" borderId="0" xfId="0" applyNumberFormat="1" applyFill="1" applyAlignment="1">
      <alignment horizontal="center" vertical="center"/>
    </xf>
    <xf numFmtId="177" fontId="5" fillId="3" borderId="2"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xf>
    <xf numFmtId="0" fontId="5" fillId="0" borderId="2" xfId="0" applyFont="1" applyBorder="1">
      <alignment vertical="center"/>
    </xf>
    <xf numFmtId="0" fontId="0" fillId="0" borderId="2" xfId="0" applyBorder="1" applyAlignment="1">
      <alignment horizontal="lef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177" fontId="4" fillId="3" borderId="2" xfId="0" applyNumberFormat="1" applyFont="1" applyFill="1" applyBorder="1" applyAlignment="1">
      <alignment horizontal="center" vertical="center"/>
    </xf>
    <xf numFmtId="0" fontId="0" fillId="0" borderId="2" xfId="0" applyFill="1" applyBorder="1" applyAlignment="1">
      <alignment horizontal="left" vertical="center"/>
    </xf>
    <xf numFmtId="0" fontId="4" fillId="0" borderId="2" xfId="0" applyFont="1" applyFill="1" applyBorder="1" applyAlignment="1">
      <alignment horizontal="center" vertical="center"/>
    </xf>
    <xf numFmtId="177" fontId="13" fillId="3" borderId="2" xfId="0" applyNumberFormat="1" applyFont="1" applyFill="1" applyBorder="1" applyAlignment="1">
      <alignment horizontal="center" vertical="center"/>
    </xf>
    <xf numFmtId="0" fontId="0" fillId="0" borderId="2" xfId="0" applyBorder="1" applyAlignment="1">
      <alignment vertical="center"/>
    </xf>
    <xf numFmtId="0" fontId="0" fillId="0" borderId="2" xfId="0" applyFont="1" applyBorder="1" applyAlignment="1">
      <alignment horizontal="left" vertical="center" wrapText="1"/>
    </xf>
    <xf numFmtId="0" fontId="10" fillId="0" borderId="2" xfId="0" applyFont="1" applyBorder="1" applyAlignment="1">
      <alignment horizontal="left" vertical="center" wrapText="1"/>
    </xf>
    <xf numFmtId="177" fontId="0" fillId="3" borderId="2" xfId="0" applyNumberFormat="1" applyFill="1" applyBorder="1" applyAlignment="1">
      <alignment horizontal="center" vertical="center"/>
    </xf>
    <xf numFmtId="0" fontId="4" fillId="0" borderId="2" xfId="0" applyFont="1" applyBorder="1" applyAlignment="1">
      <alignment horizontal="left" vertical="center"/>
    </xf>
    <xf numFmtId="0" fontId="14" fillId="0" borderId="0" xfId="54" applyNumberFormat="1" applyFont="1" applyFill="1" applyBorder="1" applyAlignment="1">
      <alignment horizontal="center" vertical="center" wrapText="1"/>
    </xf>
    <xf numFmtId="0" fontId="15" fillId="0" borderId="0" xfId="9" applyNumberFormat="1" applyFont="1" applyFill="1" applyBorder="1" applyAlignment="1">
      <alignment horizontal="center" vertical="center" wrapText="1"/>
    </xf>
    <xf numFmtId="177" fontId="14" fillId="0" borderId="0" xfId="54" applyNumberFormat="1" applyFont="1" applyFill="1" applyBorder="1" applyAlignment="1">
      <alignment horizontal="right" vertical="center" wrapText="1"/>
    </xf>
    <xf numFmtId="177" fontId="14" fillId="0" borderId="0" xfId="54" applyNumberFormat="1" applyFont="1" applyFill="1" applyBorder="1" applyAlignment="1">
      <alignment horizontal="center" vertical="center" wrapText="1"/>
    </xf>
    <xf numFmtId="0" fontId="16" fillId="0" borderId="0" xfId="54" applyNumberFormat="1" applyFont="1" applyFill="1" applyAlignment="1">
      <alignment horizontal="left" vertical="center" wrapText="1"/>
    </xf>
    <xf numFmtId="177" fontId="16" fillId="0" borderId="0" xfId="54" applyNumberFormat="1" applyFont="1" applyFill="1" applyBorder="1" applyAlignment="1">
      <alignment horizontal="left" wrapText="1"/>
    </xf>
    <xf numFmtId="0" fontId="16" fillId="0" borderId="0" xfId="54" applyNumberFormat="1" applyFont="1" applyFill="1" applyBorder="1" applyAlignment="1">
      <alignment horizontal="left" wrapText="1"/>
    </xf>
    <xf numFmtId="0" fontId="16" fillId="0" borderId="2" xfId="54" applyNumberFormat="1" applyFont="1" applyFill="1" applyBorder="1" applyAlignment="1">
      <alignment horizontal="center" vertical="center" wrapText="1"/>
    </xf>
    <xf numFmtId="0" fontId="16" fillId="0" borderId="2" xfId="49" applyNumberFormat="1" applyFont="1" applyFill="1" applyBorder="1" applyAlignment="1">
      <alignment horizontal="center" vertical="center" wrapText="1"/>
    </xf>
    <xf numFmtId="177" fontId="16" fillId="0" borderId="2" xfId="54"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0" fontId="17" fillId="0" borderId="0" xfId="54" applyNumberFormat="1" applyFont="1" applyFill="1" applyBorder="1" applyAlignment="1">
      <alignment horizontal="right"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19" fillId="0" borderId="0" xfId="56" applyFont="1" applyFill="1" applyBorder="1" applyAlignment="1">
      <alignment vertical="center" wrapText="1"/>
    </xf>
    <xf numFmtId="0" fontId="19" fillId="0" borderId="0" xfId="0" applyFont="1" applyFill="1" applyAlignment="1">
      <alignment vertical="center"/>
    </xf>
    <xf numFmtId="0" fontId="20" fillId="0" borderId="0" xfId="0" applyFont="1" applyFill="1" applyAlignment="1"/>
    <xf numFmtId="0" fontId="21" fillId="0" borderId="0" xfId="0" applyFont="1" applyFill="1" applyAlignment="1">
      <alignment vertical="center"/>
    </xf>
    <xf numFmtId="0" fontId="10" fillId="0" borderId="0" xfId="0" applyFont="1" applyFill="1" applyBorder="1" applyAlignment="1"/>
    <xf numFmtId="49" fontId="21" fillId="0" borderId="0" xfId="58" applyNumberFormat="1" applyFont="1" applyFill="1" applyAlignment="1">
      <alignment vertical="center"/>
    </xf>
    <xf numFmtId="49" fontId="21" fillId="3" borderId="0" xfId="58" applyNumberFormat="1" applyFont="1" applyFill="1" applyAlignment="1">
      <alignment vertical="center"/>
    </xf>
    <xf numFmtId="0" fontId="19" fillId="0" borderId="0" xfId="0" applyFont="1" applyFill="1" applyBorder="1" applyAlignment="1">
      <alignment horizontal="left" vertical="center" wrapText="1"/>
    </xf>
    <xf numFmtId="0" fontId="22" fillId="0" borderId="0" xfId="0" applyFont="1" applyFill="1" applyBorder="1" applyAlignment="1">
      <alignment vertical="center"/>
    </xf>
    <xf numFmtId="0" fontId="23" fillId="0" borderId="2" xfId="0" applyFont="1" applyFill="1" applyBorder="1" applyAlignment="1">
      <alignment horizontal="center" vertical="center"/>
    </xf>
    <xf numFmtId="0" fontId="6" fillId="0" borderId="2" xfId="11" applyFont="1" applyFill="1" applyBorder="1" applyAlignment="1" applyProtection="1">
      <alignment horizontal="center" vertical="center"/>
    </xf>
    <xf numFmtId="0" fontId="23" fillId="0" borderId="0" xfId="0" applyFont="1" applyFill="1" applyBorder="1" applyAlignment="1">
      <alignment vertical="center"/>
    </xf>
    <xf numFmtId="0" fontId="22" fillId="0" borderId="2" xfId="0" applyFont="1" applyFill="1" applyBorder="1" applyAlignment="1">
      <alignment horizontal="center" vertical="center"/>
    </xf>
    <xf numFmtId="0" fontId="22" fillId="0" borderId="2" xfId="0" applyFont="1" applyFill="1" applyBorder="1" applyAlignment="1">
      <alignment horizontal="left" vertical="center" wrapText="1"/>
    </xf>
    <xf numFmtId="0" fontId="19" fillId="0" borderId="2" xfId="0" applyFont="1" applyFill="1" applyBorder="1" applyAlignment="1">
      <alignment horizontal="center" vertical="center"/>
    </xf>
    <xf numFmtId="0" fontId="19" fillId="0" borderId="2" xfId="0" applyFont="1" applyFill="1" applyBorder="1" applyAlignment="1">
      <alignment horizontal="left" vertical="center" wrapText="1"/>
    </xf>
    <xf numFmtId="0" fontId="19" fillId="0" borderId="2" xfId="0" applyFont="1" applyFill="1" applyBorder="1" applyAlignment="1">
      <alignment vertical="center" wrapText="1"/>
    </xf>
    <xf numFmtId="0" fontId="21" fillId="0" borderId="2" xfId="0" applyFont="1" applyFill="1" applyBorder="1" applyAlignment="1">
      <alignment horizontal="left" vertical="center" wrapText="1"/>
    </xf>
    <xf numFmtId="0" fontId="19" fillId="0" borderId="2" xfId="56" applyFont="1" applyFill="1" applyBorder="1" applyAlignment="1">
      <alignment vertical="center" wrapText="1"/>
    </xf>
    <xf numFmtId="0" fontId="22" fillId="0" borderId="0" xfId="56" applyFont="1" applyFill="1" applyBorder="1" applyAlignment="1">
      <alignment vertical="center" wrapText="1"/>
    </xf>
    <xf numFmtId="0" fontId="19" fillId="0" borderId="2" xfId="0" applyFont="1" applyFill="1" applyBorder="1" applyAlignment="1" applyProtection="1">
      <alignment horizontal="left" vertical="center" wrapText="1"/>
    </xf>
    <xf numFmtId="0" fontId="24" fillId="0" borderId="2" xfId="0" applyFont="1" applyFill="1" applyBorder="1" applyAlignment="1">
      <alignment horizontal="left" vertical="center" wrapText="1"/>
    </xf>
    <xf numFmtId="0" fontId="3" fillId="0" borderId="0" xfId="0" applyFont="1" applyFill="1" applyAlignment="1">
      <alignment vertical="center"/>
    </xf>
    <xf numFmtId="0" fontId="22" fillId="0" borderId="2" xfId="0" applyFont="1" applyFill="1" applyBorder="1" applyAlignment="1">
      <alignment horizontal="center" vertical="center" wrapText="1"/>
    </xf>
    <xf numFmtId="0" fontId="19" fillId="0" borderId="2" xfId="0" applyFont="1" applyFill="1" applyBorder="1" applyAlignment="1">
      <alignment horizontal="left" vertical="center"/>
    </xf>
    <xf numFmtId="0" fontId="21" fillId="4" borderId="2" xfId="0" applyFont="1" applyFill="1" applyBorder="1" applyAlignment="1">
      <alignment horizontal="justify" vertical="center"/>
    </xf>
    <xf numFmtId="0" fontId="21" fillId="0" borderId="2" xfId="0" applyFont="1" applyFill="1" applyBorder="1" applyAlignment="1">
      <alignment horizontal="justify" vertical="center"/>
    </xf>
    <xf numFmtId="0" fontId="21" fillId="0" borderId="2" xfId="0" applyFont="1" applyFill="1" applyBorder="1" applyAlignment="1">
      <alignment horizontal="justify" vertical="center" wrapText="1"/>
    </xf>
    <xf numFmtId="0" fontId="24" fillId="0" borderId="2" xfId="0" applyFont="1" applyFill="1" applyBorder="1" applyAlignment="1">
      <alignment horizontal="justify" vertical="center"/>
    </xf>
    <xf numFmtId="0" fontId="19"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49" fontId="3" fillId="0" borderId="2" xfId="58" applyNumberFormat="1" applyFont="1" applyFill="1" applyBorder="1" applyAlignment="1">
      <alignment horizontal="center" vertical="center"/>
    </xf>
    <xf numFmtId="49" fontId="3" fillId="0" borderId="2" xfId="15" applyNumberFormat="1" applyFont="1" applyFill="1" applyBorder="1" applyAlignment="1">
      <alignment horizontal="justify" vertical="center"/>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26"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177" fontId="7" fillId="0" borderId="2" xfId="0" applyNumberFormat="1" applyFont="1" applyFill="1" applyBorder="1" applyAlignment="1" applyProtection="1">
      <alignment horizontal="center" vertical="center" wrapText="1"/>
      <protection locked="0"/>
    </xf>
    <xf numFmtId="177" fontId="7" fillId="0" borderId="2"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vertical="center" wrapText="1"/>
      <protection locked="0"/>
    </xf>
    <xf numFmtId="0" fontId="20" fillId="0" borderId="2" xfId="0" applyFont="1" applyFill="1" applyBorder="1" applyAlignment="1" applyProtection="1">
      <alignment horizontal="center"/>
      <protection locked="0"/>
    </xf>
    <xf numFmtId="178" fontId="7" fillId="0" borderId="2" xfId="0" applyNumberFormat="1" applyFont="1" applyFill="1" applyBorder="1" applyAlignment="1" applyProtection="1">
      <alignment horizontal="center" vertical="center"/>
      <protection locked="0"/>
    </xf>
    <xf numFmtId="177" fontId="20" fillId="0" borderId="2" xfId="0" applyNumberFormat="1" applyFont="1" applyFill="1" applyBorder="1" applyAlignment="1" applyProtection="1">
      <alignment horizontal="center"/>
      <protection locked="0"/>
    </xf>
    <xf numFmtId="0" fontId="12" fillId="0" borderId="2" xfId="0" applyFont="1" applyFill="1" applyBorder="1" applyAlignment="1" applyProtection="1">
      <alignment horizontal="center" vertical="center"/>
      <protection locked="0"/>
    </xf>
    <xf numFmtId="178" fontId="12" fillId="0" borderId="2" xfId="0" applyNumberFormat="1" applyFont="1" applyFill="1" applyBorder="1" applyAlignment="1" applyProtection="1">
      <alignment horizontal="center" vertical="center"/>
      <protection locked="0"/>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6 3 2" xfId="9"/>
    <cellStyle name="60% - 强调文字颜色 3" xfId="10" builtinId="40"/>
    <cellStyle name="超链接" xfId="11" builtinId="8"/>
    <cellStyle name="百分比" xfId="12" builtinId="5"/>
    <cellStyle name="已访问的超链接" xfId="13" builtinId="9"/>
    <cellStyle name="注释" xfId="14" builtinId="10"/>
    <cellStyle name="常规_万科长白一期示范区环境工程（A区）"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1 2" xfId="49"/>
    <cellStyle name="40% - 强调文字颜色 6" xfId="50" builtinId="51"/>
    <cellStyle name="60% - 强调文字颜色 6" xfId="51" builtinId="52"/>
    <cellStyle name="常规二期二阶段园林绿化工程 3 2 2" xfId="52"/>
    <cellStyle name="常规封面" xfId="53"/>
    <cellStyle name="常规 18 2" xfId="54"/>
    <cellStyle name="常规万科长白一期示范区环境工程（A区）" xfId="55"/>
    <cellStyle name="常规_金域蓝湾二期B4~B8幢非示范区园建绿化招标清单" xfId="56"/>
    <cellStyle name="货币 2 2 2" xfId="57"/>
    <cellStyle name="常规 11 2"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113030</xdr:colOff>
      <xdr:row>53</xdr:row>
      <xdr:rowOff>71755</xdr:rowOff>
    </xdr:from>
    <xdr:to>
      <xdr:col>15</xdr:col>
      <xdr:colOff>540385</xdr:colOff>
      <xdr:row>61</xdr:row>
      <xdr:rowOff>29845</xdr:rowOff>
    </xdr:to>
    <xdr:pic>
      <xdr:nvPicPr>
        <xdr:cNvPr id="2" name="图片 1" descr="aa3a8b46271f1dfca55f73502960e7a"/>
        <xdr:cNvPicPr>
          <a:picLocks noChangeAspect="1"/>
        </xdr:cNvPicPr>
      </xdr:nvPicPr>
      <xdr:blipFill>
        <a:blip r:embed="rId1"/>
        <a:stretch>
          <a:fillRect/>
        </a:stretch>
      </xdr:blipFill>
      <xdr:spPr>
        <a:xfrm>
          <a:off x="12593955" y="4881880"/>
          <a:ext cx="427355" cy="3854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view="pageBreakPreview" zoomScaleNormal="100" workbookViewId="0">
      <selection activeCell="A1" sqref="A1:F1"/>
    </sheetView>
  </sheetViews>
  <sheetFormatPr defaultColWidth="9" defaultRowHeight="14.4" outlineLevelCol="5"/>
  <cols>
    <col min="1" max="1" width="10.25" customWidth="1"/>
    <col min="2" max="2" width="40.75" customWidth="1"/>
    <col min="3" max="6" width="23" customWidth="1"/>
  </cols>
  <sheetData>
    <row r="1" ht="22.2" spans="1:6">
      <c r="A1" s="127"/>
      <c r="B1" s="128"/>
      <c r="C1" s="128"/>
      <c r="D1" s="128"/>
      <c r="E1" s="128"/>
      <c r="F1" s="128"/>
    </row>
    <row r="2" ht="27" customHeight="1" spans="1:6">
      <c r="A2" s="129" t="s">
        <v>0</v>
      </c>
      <c r="B2" s="129"/>
      <c r="C2" s="129"/>
      <c r="D2" s="129"/>
      <c r="E2" s="129"/>
      <c r="F2" s="129"/>
    </row>
    <row r="3" ht="33" customHeight="1" spans="1:6">
      <c r="A3" s="130" t="s">
        <v>1</v>
      </c>
      <c r="B3" s="130" t="s">
        <v>2</v>
      </c>
      <c r="C3" s="131" t="s">
        <v>3</v>
      </c>
      <c r="D3" s="131" t="s">
        <v>4</v>
      </c>
      <c r="E3" s="131" t="s">
        <v>5</v>
      </c>
      <c r="F3" s="132" t="s">
        <v>6</v>
      </c>
    </row>
    <row r="4" ht="55" customHeight="1" spans="1:6">
      <c r="A4" s="133">
        <v>1</v>
      </c>
      <c r="B4" s="134" t="s">
        <v>7</v>
      </c>
      <c r="C4" s="132"/>
      <c r="D4" s="132">
        <f>分项汇总表!D4</f>
        <v>1121.224595</v>
      </c>
      <c r="E4" s="132"/>
      <c r="F4" s="131"/>
    </row>
    <row r="5" ht="55" customHeight="1" spans="1:6">
      <c r="A5" s="133">
        <v>2</v>
      </c>
      <c r="B5" s="134" t="s">
        <v>8</v>
      </c>
      <c r="C5" s="132"/>
      <c r="D5" s="132">
        <f>分项汇总表!D6</f>
        <v>1500</v>
      </c>
      <c r="E5" s="132"/>
      <c r="F5" s="131"/>
    </row>
    <row r="6" ht="55" customHeight="1" spans="1:6">
      <c r="A6" s="133">
        <v>3</v>
      </c>
      <c r="B6" s="134" t="s">
        <v>9</v>
      </c>
      <c r="C6" s="132"/>
      <c r="D6" s="132">
        <f>分项汇总表!D8</f>
        <v>1121.224595</v>
      </c>
      <c r="E6" s="132"/>
      <c r="F6" s="131"/>
    </row>
    <row r="7" ht="22" customHeight="1" spans="1:6">
      <c r="A7" s="130"/>
      <c r="B7" s="130" t="s">
        <v>10</v>
      </c>
      <c r="C7" s="132"/>
      <c r="D7" s="132"/>
      <c r="E7" s="132"/>
      <c r="F7" s="131"/>
    </row>
    <row r="8" ht="22" customHeight="1" spans="1:6">
      <c r="A8" s="135"/>
      <c r="B8" s="130" t="s">
        <v>11</v>
      </c>
      <c r="C8" s="136"/>
      <c r="D8" s="136"/>
      <c r="E8" s="136"/>
      <c r="F8" s="137"/>
    </row>
    <row r="9" ht="22" customHeight="1" spans="1:6">
      <c r="A9" s="135"/>
      <c r="B9" s="130" t="s">
        <v>12</v>
      </c>
      <c r="C9" s="136"/>
      <c r="D9" s="136"/>
      <c r="E9" s="136"/>
      <c r="F9" s="137"/>
    </row>
    <row r="10" ht="22" customHeight="1" spans="1:6">
      <c r="A10" s="135"/>
      <c r="B10" s="138" t="s">
        <v>13</v>
      </c>
      <c r="C10" s="139"/>
      <c r="D10" s="139"/>
      <c r="E10" s="139"/>
      <c r="F10" s="137"/>
    </row>
    <row r="11" ht="22" customHeight="1" spans="1:6">
      <c r="A11" s="135"/>
      <c r="B11" s="138" t="s">
        <v>14</v>
      </c>
      <c r="C11" s="139"/>
      <c r="D11" s="139"/>
      <c r="E11" s="139"/>
      <c r="F11" s="137"/>
    </row>
    <row r="12" ht="22" customHeight="1" spans="1:6">
      <c r="A12" s="135"/>
      <c r="B12" s="138" t="s">
        <v>15</v>
      </c>
      <c r="C12" s="139"/>
      <c r="D12" s="139"/>
      <c r="E12" s="139"/>
      <c r="F12" s="137"/>
    </row>
  </sheetData>
  <mergeCells count="2">
    <mergeCell ref="A1:F1"/>
    <mergeCell ref="A2:F2"/>
  </mergeCells>
  <pageMargins left="0.75" right="0.75" top="1" bottom="1" header="0.5" footer="0.5"/>
  <pageSetup paperSize="9" scale="6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view="pageBreakPreview" zoomScaleNormal="100" topLeftCell="A49" workbookViewId="0">
      <selection activeCell="B59" sqref="B59"/>
    </sheetView>
  </sheetViews>
  <sheetFormatPr defaultColWidth="9" defaultRowHeight="12" outlineLevelCol="2"/>
  <cols>
    <col min="1" max="1" width="5.12962962962963" style="93" customWidth="1"/>
    <col min="2" max="2" width="96.75" style="101" customWidth="1"/>
    <col min="3" max="3" width="27.1296296296296" style="102" customWidth="1"/>
    <col min="4" max="16384" width="9" style="93"/>
  </cols>
  <sheetData>
    <row r="1" s="92" customFormat="1" ht="31.5" customHeight="1" spans="1:3">
      <c r="A1" s="103" t="s">
        <v>16</v>
      </c>
      <c r="B1" s="104"/>
      <c r="C1" s="105"/>
    </row>
    <row r="2" s="93" customFormat="1" ht="20.25" customHeight="1" spans="1:3">
      <c r="A2" s="106" t="s">
        <v>17</v>
      </c>
      <c r="B2" s="107" t="s">
        <v>18</v>
      </c>
      <c r="C2" s="102"/>
    </row>
    <row r="3" s="93" customFormat="1" ht="33" customHeight="1" spans="1:3">
      <c r="A3" s="108">
        <v>1</v>
      </c>
      <c r="B3" s="109" t="s">
        <v>19</v>
      </c>
      <c r="C3" s="102"/>
    </row>
    <row r="4" s="93" customFormat="1" ht="56.1" customHeight="1" spans="1:3">
      <c r="A4" s="108">
        <v>2</v>
      </c>
      <c r="B4" s="110" t="s">
        <v>20</v>
      </c>
      <c r="C4" s="102"/>
    </row>
    <row r="5" s="93" customFormat="1" ht="42" customHeight="1" spans="1:3">
      <c r="A5" s="108">
        <v>3</v>
      </c>
      <c r="B5" s="111" t="s">
        <v>21</v>
      </c>
      <c r="C5" s="102"/>
    </row>
    <row r="6" s="93" customFormat="1" ht="49.35" customHeight="1" spans="1:3">
      <c r="A6" s="108">
        <v>4</v>
      </c>
      <c r="B6" s="111" t="s">
        <v>22</v>
      </c>
      <c r="C6" s="102"/>
    </row>
    <row r="7" s="93" customFormat="1" ht="97" customHeight="1" spans="1:3">
      <c r="A7" s="108">
        <v>5</v>
      </c>
      <c r="B7" s="111" t="s">
        <v>23</v>
      </c>
      <c r="C7" s="102"/>
    </row>
    <row r="8" s="93" customFormat="1" ht="27.75" customHeight="1" spans="1:3">
      <c r="A8" s="108">
        <v>6</v>
      </c>
      <c r="B8" s="109" t="s">
        <v>24</v>
      </c>
      <c r="C8" s="102"/>
    </row>
    <row r="9" s="93" customFormat="1" ht="31.5" customHeight="1" spans="1:3">
      <c r="A9" s="108">
        <v>7</v>
      </c>
      <c r="B9" s="109" t="s">
        <v>25</v>
      </c>
      <c r="C9" s="102"/>
    </row>
    <row r="10" s="93" customFormat="1" ht="27.75" customHeight="1" spans="1:3">
      <c r="A10" s="108">
        <v>8</v>
      </c>
      <c r="B10" s="109" t="s">
        <v>26</v>
      </c>
      <c r="C10" s="102"/>
    </row>
    <row r="11" s="94" customFormat="1" ht="43.5" customHeight="1" spans="1:3">
      <c r="A11" s="108">
        <v>9</v>
      </c>
      <c r="B11" s="112" t="s">
        <v>27</v>
      </c>
      <c r="C11" s="113"/>
    </row>
    <row r="12" s="93" customFormat="1" ht="39.75" customHeight="1" spans="1:3">
      <c r="A12" s="108">
        <v>10</v>
      </c>
      <c r="B12" s="109" t="s">
        <v>28</v>
      </c>
      <c r="C12" s="102"/>
    </row>
    <row r="13" s="93" customFormat="1" ht="29.25" customHeight="1" spans="1:3">
      <c r="A13" s="108">
        <v>11</v>
      </c>
      <c r="B13" s="109" t="s">
        <v>29</v>
      </c>
      <c r="C13" s="102"/>
    </row>
    <row r="14" s="93" customFormat="1" ht="29.25" customHeight="1" spans="1:3">
      <c r="A14" s="108">
        <v>12</v>
      </c>
      <c r="B14" s="114" t="s">
        <v>30</v>
      </c>
      <c r="C14" s="102"/>
    </row>
    <row r="15" s="93" customFormat="1" ht="30.75" customHeight="1" spans="1:3">
      <c r="A15" s="108">
        <v>13</v>
      </c>
      <c r="B15" s="109" t="s">
        <v>31</v>
      </c>
      <c r="C15" s="102"/>
    </row>
    <row r="16" s="93" customFormat="1" ht="46" customHeight="1" spans="1:3">
      <c r="A16" s="108">
        <v>14</v>
      </c>
      <c r="B16" s="109" t="s">
        <v>32</v>
      </c>
      <c r="C16" s="102"/>
    </row>
    <row r="17" s="93" customFormat="1" ht="28.5" customHeight="1" spans="1:3">
      <c r="A17" s="108">
        <v>15</v>
      </c>
      <c r="B17" s="109" t="s">
        <v>33</v>
      </c>
      <c r="C17" s="102"/>
    </row>
    <row r="18" s="93" customFormat="1" ht="28.5" customHeight="1" spans="1:3">
      <c r="A18" s="108">
        <v>16</v>
      </c>
      <c r="B18" s="109" t="s">
        <v>34</v>
      </c>
      <c r="C18" s="102"/>
    </row>
    <row r="19" s="93" customFormat="1" ht="28.5" customHeight="1" spans="1:3">
      <c r="A19" s="108">
        <v>17</v>
      </c>
      <c r="B19" s="109" t="s">
        <v>35</v>
      </c>
      <c r="C19" s="102"/>
    </row>
    <row r="20" s="93" customFormat="1" ht="23" customHeight="1" spans="1:3">
      <c r="A20" s="108">
        <v>18</v>
      </c>
      <c r="B20" s="109" t="s">
        <v>36</v>
      </c>
      <c r="C20" s="102"/>
    </row>
    <row r="21" s="93" customFormat="1" ht="28.5" customHeight="1" spans="1:3">
      <c r="A21" s="108">
        <v>19</v>
      </c>
      <c r="B21" s="109" t="s">
        <v>37</v>
      </c>
      <c r="C21" s="102"/>
    </row>
    <row r="22" s="93" customFormat="1" ht="24" customHeight="1" spans="1:3">
      <c r="A22" s="108">
        <v>20</v>
      </c>
      <c r="B22" s="109" t="s">
        <v>38</v>
      </c>
      <c r="C22" s="102"/>
    </row>
    <row r="23" s="95" customFormat="1" ht="28.5" customHeight="1" spans="1:2">
      <c r="A23" s="108">
        <v>21</v>
      </c>
      <c r="B23" s="109" t="s">
        <v>39</v>
      </c>
    </row>
    <row r="24" s="96" customFormat="1" ht="31.5" customHeight="1" spans="1:2">
      <c r="A24" s="108">
        <v>22</v>
      </c>
      <c r="B24" s="115" t="s">
        <v>40</v>
      </c>
    </row>
    <row r="25" s="97" customFormat="1" ht="41.1" customHeight="1" spans="1:3">
      <c r="A25" s="108">
        <v>23</v>
      </c>
      <c r="B25" s="111" t="s">
        <v>41</v>
      </c>
      <c r="C25" s="116"/>
    </row>
    <row r="26" s="93" customFormat="1" ht="24" customHeight="1" spans="1:3">
      <c r="A26" s="117" t="s">
        <v>42</v>
      </c>
      <c r="B26" s="107" t="s">
        <v>43</v>
      </c>
      <c r="C26" s="102"/>
    </row>
    <row r="27" s="93" customFormat="1" ht="24" customHeight="1" spans="1:3">
      <c r="A27" s="108">
        <v>1</v>
      </c>
      <c r="B27" s="118" t="s">
        <v>44</v>
      </c>
      <c r="C27" s="102"/>
    </row>
    <row r="28" s="93" customFormat="1" ht="24" customHeight="1" spans="1:3">
      <c r="A28" s="108">
        <v>2</v>
      </c>
      <c r="B28" s="109" t="s">
        <v>45</v>
      </c>
      <c r="C28" s="102"/>
    </row>
    <row r="29" s="93" customFormat="1" ht="24" customHeight="1" spans="1:3">
      <c r="A29" s="108">
        <v>3</v>
      </c>
      <c r="B29" s="109" t="s">
        <v>46</v>
      </c>
      <c r="C29" s="102"/>
    </row>
    <row r="30" s="93" customFormat="1" ht="37" customHeight="1" spans="1:3">
      <c r="A30" s="108">
        <v>4</v>
      </c>
      <c r="B30" s="109" t="s">
        <v>47</v>
      </c>
      <c r="C30" s="102"/>
    </row>
    <row r="31" s="93" customFormat="1" ht="32" customHeight="1" spans="1:3">
      <c r="A31" s="108">
        <v>5</v>
      </c>
      <c r="B31" s="110" t="s">
        <v>48</v>
      </c>
      <c r="C31" s="102"/>
    </row>
    <row r="32" s="93" customFormat="1" ht="24" customHeight="1" spans="1:3">
      <c r="A32" s="108">
        <v>6</v>
      </c>
      <c r="B32" s="109" t="s">
        <v>49</v>
      </c>
      <c r="C32" s="102"/>
    </row>
    <row r="33" s="93" customFormat="1" ht="24" customHeight="1" spans="1:3">
      <c r="A33" s="108">
        <v>7</v>
      </c>
      <c r="B33" s="109" t="s">
        <v>50</v>
      </c>
      <c r="C33" s="102"/>
    </row>
    <row r="34" s="93" customFormat="1" ht="24" customHeight="1" spans="1:3">
      <c r="A34" s="108">
        <v>8</v>
      </c>
      <c r="B34" s="109" t="s">
        <v>51</v>
      </c>
      <c r="C34" s="102"/>
    </row>
    <row r="35" s="96" customFormat="1" ht="24" customHeight="1" spans="1:2">
      <c r="A35" s="108">
        <v>9</v>
      </c>
      <c r="B35" s="111" t="s">
        <v>52</v>
      </c>
    </row>
    <row r="36" s="93" customFormat="1" ht="24" customHeight="1" spans="1:3">
      <c r="A36" s="108">
        <v>10</v>
      </c>
      <c r="B36" s="109" t="s">
        <v>53</v>
      </c>
      <c r="C36" s="102"/>
    </row>
    <row r="37" s="93" customFormat="1" ht="24" customHeight="1" spans="1:3">
      <c r="A37" s="108">
        <v>11</v>
      </c>
      <c r="B37" s="112" t="s">
        <v>54</v>
      </c>
      <c r="C37" s="102"/>
    </row>
    <row r="38" s="93" customFormat="1" ht="24" customHeight="1" spans="1:3">
      <c r="A38" s="108">
        <v>12</v>
      </c>
      <c r="B38" s="109" t="s">
        <v>55</v>
      </c>
      <c r="C38" s="102"/>
    </row>
    <row r="39" s="93" customFormat="1" ht="20.25" customHeight="1" spans="1:3">
      <c r="A39" s="108">
        <v>13</v>
      </c>
      <c r="B39" s="109" t="s">
        <v>56</v>
      </c>
      <c r="C39" s="102"/>
    </row>
    <row r="40" s="93" customFormat="1" ht="20.25" customHeight="1" spans="1:3">
      <c r="A40" s="108">
        <v>14</v>
      </c>
      <c r="B40" s="109" t="s">
        <v>57</v>
      </c>
      <c r="C40" s="102"/>
    </row>
    <row r="41" s="93" customFormat="1" ht="55" customHeight="1" spans="1:3">
      <c r="A41" s="108">
        <v>15</v>
      </c>
      <c r="B41" s="109" t="s">
        <v>58</v>
      </c>
      <c r="C41" s="102"/>
    </row>
    <row r="42" s="98" customFormat="1" ht="26.25" customHeight="1" spans="1:3">
      <c r="A42" s="108">
        <v>16</v>
      </c>
      <c r="B42" s="111" t="s">
        <v>59</v>
      </c>
      <c r="C42" s="102"/>
    </row>
    <row r="43" s="99" customFormat="1" ht="33" customHeight="1" spans="1:2">
      <c r="A43" s="108">
        <v>17</v>
      </c>
      <c r="B43" s="109" t="s">
        <v>60</v>
      </c>
    </row>
    <row r="44" s="96" customFormat="1" ht="41" customHeight="1" spans="1:3">
      <c r="A44" s="108">
        <v>18</v>
      </c>
      <c r="B44" s="111" t="s">
        <v>61</v>
      </c>
      <c r="C44" s="116"/>
    </row>
    <row r="45" s="98" customFormat="1" ht="26.25" customHeight="1" spans="1:3">
      <c r="A45" s="108">
        <v>19</v>
      </c>
      <c r="B45" s="111" t="s">
        <v>62</v>
      </c>
      <c r="C45" s="102"/>
    </row>
    <row r="46" s="98" customFormat="1" ht="39.95" customHeight="1" spans="1:3">
      <c r="A46" s="108">
        <v>20</v>
      </c>
      <c r="B46" s="119" t="s">
        <v>63</v>
      </c>
      <c r="C46" s="102"/>
    </row>
    <row r="47" s="96" customFormat="1" ht="29" customHeight="1" spans="1:3">
      <c r="A47" s="108">
        <v>21</v>
      </c>
      <c r="B47" s="120" t="s">
        <v>64</v>
      </c>
      <c r="C47" s="116"/>
    </row>
    <row r="48" s="96" customFormat="1" ht="30" customHeight="1" spans="1:3">
      <c r="A48" s="108">
        <v>22</v>
      </c>
      <c r="B48" s="120" t="s">
        <v>65</v>
      </c>
      <c r="C48" s="116"/>
    </row>
    <row r="49" s="96" customFormat="1" ht="81" customHeight="1" spans="1:3">
      <c r="A49" s="108">
        <v>23</v>
      </c>
      <c r="B49" s="121" t="s">
        <v>66</v>
      </c>
      <c r="C49" s="116"/>
    </row>
    <row r="50" s="100" customFormat="1" ht="32" customHeight="1" spans="1:2">
      <c r="A50" s="108">
        <v>24</v>
      </c>
      <c r="B50" s="122" t="s">
        <v>67</v>
      </c>
    </row>
    <row r="51" s="100" customFormat="1" ht="44" customHeight="1" spans="1:2">
      <c r="A51" s="108">
        <v>25</v>
      </c>
      <c r="B51" s="120" t="s">
        <v>68</v>
      </c>
    </row>
    <row r="52" s="100" customFormat="1" ht="34" customHeight="1" spans="1:2">
      <c r="A52" s="108">
        <v>26</v>
      </c>
      <c r="B52" s="120" t="s">
        <v>69</v>
      </c>
    </row>
    <row r="53" s="100" customFormat="1" ht="27" customHeight="1" spans="1:2">
      <c r="A53" s="108">
        <v>27</v>
      </c>
      <c r="B53" s="120" t="s">
        <v>70</v>
      </c>
    </row>
    <row r="54" s="99" customFormat="1" ht="27" customHeight="1" spans="1:2">
      <c r="A54" s="108">
        <v>28</v>
      </c>
      <c r="B54" s="120" t="s">
        <v>71</v>
      </c>
    </row>
    <row r="55" s="99" customFormat="1" ht="27" customHeight="1" spans="1:2">
      <c r="A55" s="108">
        <v>29</v>
      </c>
      <c r="B55" s="120" t="s">
        <v>72</v>
      </c>
    </row>
    <row r="56" s="99" customFormat="1" ht="27" customHeight="1" spans="1:2">
      <c r="A56" s="108">
        <v>30</v>
      </c>
      <c r="B56" s="122" t="s">
        <v>73</v>
      </c>
    </row>
    <row r="57" s="96" customFormat="1" ht="35" customHeight="1" spans="1:3">
      <c r="A57" s="108">
        <v>39</v>
      </c>
      <c r="B57" s="120" t="s">
        <v>74</v>
      </c>
      <c r="C57" s="116"/>
    </row>
    <row r="58" s="93" customFormat="1" ht="24" customHeight="1" spans="1:3">
      <c r="A58" s="117" t="s">
        <v>75</v>
      </c>
      <c r="B58" s="107" t="s">
        <v>76</v>
      </c>
      <c r="C58" s="102"/>
    </row>
    <row r="59" s="93" customFormat="1" ht="29" customHeight="1" spans="1:3">
      <c r="A59" s="123">
        <v>1</v>
      </c>
      <c r="B59" s="107" t="s">
        <v>77</v>
      </c>
      <c r="C59" s="102"/>
    </row>
    <row r="60" s="93" customFormat="1" ht="28" customHeight="1" spans="1:3">
      <c r="A60" s="123">
        <v>2</v>
      </c>
      <c r="B60" s="109" t="s">
        <v>78</v>
      </c>
      <c r="C60" s="102"/>
    </row>
    <row r="61" s="93" customFormat="1" ht="30" customHeight="1" spans="1:3">
      <c r="A61" s="123">
        <v>3</v>
      </c>
      <c r="B61" s="124" t="s">
        <v>79</v>
      </c>
      <c r="C61" s="102"/>
    </row>
    <row r="62" s="93" customFormat="1" ht="34" customHeight="1" spans="1:3">
      <c r="A62" s="123">
        <v>4</v>
      </c>
      <c r="B62" s="109" t="s">
        <v>80</v>
      </c>
      <c r="C62" s="102"/>
    </row>
    <row r="63" s="93" customFormat="1" ht="28.35" customHeight="1" spans="1:3">
      <c r="A63" s="123">
        <v>5</v>
      </c>
      <c r="B63" s="109" t="s">
        <v>81</v>
      </c>
      <c r="C63" s="102"/>
    </row>
    <row r="64" s="93" customFormat="1" ht="28.35" customHeight="1" spans="1:3">
      <c r="A64" s="123">
        <v>6</v>
      </c>
      <c r="B64" s="109" t="s">
        <v>82</v>
      </c>
      <c r="C64" s="102"/>
    </row>
    <row r="65" s="93" customFormat="1" ht="32" customHeight="1" spans="1:3">
      <c r="A65" s="123">
        <v>7</v>
      </c>
      <c r="B65" s="109" t="s">
        <v>83</v>
      </c>
      <c r="C65" s="102"/>
    </row>
    <row r="66" s="93" customFormat="1" ht="21" customHeight="1" spans="1:3">
      <c r="A66" s="125" t="s">
        <v>84</v>
      </c>
      <c r="B66" s="126" t="s">
        <v>85</v>
      </c>
      <c r="C66" s="102"/>
    </row>
    <row r="67" s="93" customFormat="1" ht="28.35" customHeight="1" spans="1:3">
      <c r="A67" s="123">
        <v>1</v>
      </c>
      <c r="B67" s="109" t="s">
        <v>86</v>
      </c>
      <c r="C67" s="102"/>
    </row>
    <row r="68" s="96" customFormat="1" ht="45" customHeight="1" spans="1:2">
      <c r="A68" s="123">
        <v>2</v>
      </c>
      <c r="B68" s="111" t="s">
        <v>87</v>
      </c>
    </row>
    <row r="69" s="93" customFormat="1" ht="32" customHeight="1" spans="1:3">
      <c r="A69" s="123">
        <v>3</v>
      </c>
      <c r="B69" s="109" t="s">
        <v>88</v>
      </c>
      <c r="C69" s="102"/>
    </row>
    <row r="70" s="93" customFormat="1" ht="28.35" customHeight="1" spans="1:3">
      <c r="A70" s="123">
        <v>4</v>
      </c>
      <c r="B70" s="109" t="s">
        <v>89</v>
      </c>
      <c r="C70" s="102"/>
    </row>
    <row r="71" s="93" customFormat="1" ht="28.35" customHeight="1" spans="1:3">
      <c r="A71" s="123">
        <v>5</v>
      </c>
      <c r="B71" s="109" t="s">
        <v>90</v>
      </c>
      <c r="C71" s="102"/>
    </row>
    <row r="72" s="93" customFormat="1" ht="28.35" customHeight="1" spans="1:3">
      <c r="A72" s="123">
        <v>6</v>
      </c>
      <c r="B72" s="109" t="s">
        <v>91</v>
      </c>
      <c r="C72" s="102"/>
    </row>
    <row r="73" s="93" customFormat="1" ht="28.35" customHeight="1" spans="1:3">
      <c r="A73" s="123">
        <v>7</v>
      </c>
      <c r="B73" s="109" t="s">
        <v>92</v>
      </c>
      <c r="C73" s="102"/>
    </row>
    <row r="74" s="93" customFormat="1" ht="28.35" customHeight="1" spans="1:3">
      <c r="A74" s="123">
        <v>8</v>
      </c>
      <c r="B74" s="109" t="s">
        <v>93</v>
      </c>
      <c r="C74" s="102"/>
    </row>
  </sheetData>
  <mergeCells count="1">
    <mergeCell ref="A1:B1"/>
  </mergeCells>
  <hyperlinks>
    <hyperlink ref="B1" location="'索引'!A1" tooltip="返回 索引"/>
  </hyperlinks>
  <pageMargins left="0.75" right="0.75" top="1" bottom="1" header="0.5" footer="0.5"/>
  <pageSetup paperSize="9" scale="8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D27" sqref="D27"/>
    </sheetView>
  </sheetViews>
  <sheetFormatPr defaultColWidth="9" defaultRowHeight="14.4"/>
  <cols>
    <col min="2" max="2" width="42" customWidth="1"/>
    <col min="4" max="4" width="12.6296296296296"/>
    <col min="5" max="5" width="14" customWidth="1"/>
    <col min="6" max="6" width="13.75" customWidth="1"/>
    <col min="7" max="7" width="13.8796296296296" customWidth="1"/>
    <col min="8" max="8" width="13" customWidth="1"/>
  </cols>
  <sheetData>
    <row r="1" ht="22.2" spans="1:9">
      <c r="A1" s="79" t="s">
        <v>94</v>
      </c>
      <c r="B1" s="80"/>
      <c r="C1" s="79"/>
      <c r="D1" s="79"/>
      <c r="E1" s="81"/>
      <c r="F1" s="79"/>
      <c r="G1" s="82"/>
      <c r="H1" s="79"/>
      <c r="I1" s="79"/>
    </row>
    <row r="2" spans="1:9">
      <c r="A2" s="83" t="s">
        <v>95</v>
      </c>
      <c r="B2" s="83"/>
      <c r="C2" s="83"/>
      <c r="D2" s="83"/>
      <c r="E2" s="83"/>
      <c r="F2" s="83"/>
      <c r="G2" s="84"/>
      <c r="H2" s="85"/>
      <c r="I2" s="91"/>
    </row>
    <row r="3" ht="48" spans="1:9">
      <c r="A3" s="86" t="s">
        <v>1</v>
      </c>
      <c r="B3" s="87" t="s">
        <v>96</v>
      </c>
      <c r="C3" s="87" t="s">
        <v>97</v>
      </c>
      <c r="D3" s="87" t="s">
        <v>98</v>
      </c>
      <c r="E3" s="88" t="s">
        <v>99</v>
      </c>
      <c r="F3" s="86" t="s">
        <v>100</v>
      </c>
      <c r="G3" s="88" t="s">
        <v>101</v>
      </c>
      <c r="H3" s="86" t="s">
        <v>102</v>
      </c>
      <c r="I3" s="86" t="s">
        <v>103</v>
      </c>
    </row>
    <row r="4" ht="24" customHeight="1" spans="1:9">
      <c r="A4" s="89" t="s">
        <v>17</v>
      </c>
      <c r="B4" s="90" t="str">
        <f>汇总表!B4</f>
        <v>云浮湾边村民宿园林景观工程-园建分项</v>
      </c>
      <c r="C4" s="16" t="s">
        <v>104</v>
      </c>
      <c r="D4" s="19">
        <f>园建分项!E5+园建分项!E110</f>
        <v>1121.224595</v>
      </c>
      <c r="E4" s="26"/>
      <c r="F4" s="26"/>
      <c r="G4" s="26"/>
      <c r="H4" s="26"/>
      <c r="I4" s="26"/>
    </row>
    <row r="5" ht="24" customHeight="1" spans="1:9">
      <c r="A5" s="89"/>
      <c r="B5" s="90" t="s">
        <v>105</v>
      </c>
      <c r="C5" s="26"/>
      <c r="D5" s="26"/>
      <c r="E5" s="26"/>
      <c r="F5" s="26"/>
      <c r="G5" s="26"/>
      <c r="H5" s="26"/>
      <c r="I5" s="26"/>
    </row>
    <row r="6" ht="21" customHeight="1" spans="1:9">
      <c r="A6" s="89" t="s">
        <v>42</v>
      </c>
      <c r="B6" s="90" t="str">
        <f>汇总表!B5</f>
        <v>云浮湾边村民宿园林景观工程-绿化分项</v>
      </c>
      <c r="C6" s="16" t="s">
        <v>104</v>
      </c>
      <c r="D6" s="16">
        <f>绿化分项!K27</f>
        <v>1500</v>
      </c>
      <c r="E6" s="26"/>
      <c r="F6" s="26"/>
      <c r="G6" s="26"/>
      <c r="H6" s="26"/>
      <c r="I6" s="26"/>
    </row>
    <row r="7" ht="21" customHeight="1" spans="1:9">
      <c r="A7" s="89"/>
      <c r="B7" s="90" t="s">
        <v>105</v>
      </c>
      <c r="C7" s="26"/>
      <c r="D7" s="26"/>
      <c r="E7" s="26"/>
      <c r="F7" s="26"/>
      <c r="G7" s="26"/>
      <c r="H7" s="26"/>
      <c r="I7" s="26"/>
    </row>
    <row r="8" ht="21" customHeight="1" spans="1:9">
      <c r="A8" s="16" t="s">
        <v>75</v>
      </c>
      <c r="B8" s="90" t="str">
        <f>汇总表!B6</f>
        <v>云浮湾边村民宿园林景观工程-安装分项</v>
      </c>
      <c r="C8" s="16" t="s">
        <v>104</v>
      </c>
      <c r="D8" s="19">
        <f>D4</f>
        <v>1121.224595</v>
      </c>
      <c r="E8" s="26"/>
      <c r="F8" s="26"/>
      <c r="G8" s="26"/>
      <c r="H8" s="26"/>
      <c r="I8" s="26"/>
    </row>
    <row r="9" ht="21" customHeight="1" spans="1:9">
      <c r="A9" s="89"/>
      <c r="B9" s="90" t="s">
        <v>105</v>
      </c>
      <c r="C9" s="26"/>
      <c r="D9" s="26"/>
      <c r="E9" s="26"/>
      <c r="F9" s="26"/>
      <c r="G9" s="26"/>
      <c r="H9" s="26"/>
      <c r="I9" s="26"/>
    </row>
    <row r="10" ht="21" customHeight="1" spans="1:9">
      <c r="A10" s="89"/>
      <c r="B10" s="90" t="s">
        <v>106</v>
      </c>
      <c r="C10" s="16" t="s">
        <v>104</v>
      </c>
      <c r="D10" s="26"/>
      <c r="E10" s="26">
        <f>E5+E7+E9</f>
        <v>0</v>
      </c>
      <c r="F10" s="26"/>
      <c r="G10" s="26"/>
      <c r="H10" s="26"/>
      <c r="I10" s="26"/>
    </row>
  </sheetData>
  <mergeCells count="2">
    <mergeCell ref="A1:I1"/>
    <mergeCell ref="A2:F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6"/>
  <sheetViews>
    <sheetView view="pageBreakPreview" zoomScale="85" zoomScaleNormal="85" workbookViewId="0">
      <pane ySplit="4" topLeftCell="A5" activePane="bottomLeft" state="frozen"/>
      <selection/>
      <selection pane="bottomLeft" activeCell="D55" sqref="D55"/>
    </sheetView>
  </sheetViews>
  <sheetFormatPr defaultColWidth="9" defaultRowHeight="14.4"/>
  <cols>
    <col min="2" max="2" width="10.6296296296296" hidden="1" customWidth="1"/>
    <col min="3" max="3" width="22.5" customWidth="1"/>
    <col min="4" max="4" width="50" style="61" customWidth="1"/>
    <col min="5" max="5" width="9.44444444444444" style="62"/>
    <col min="6" max="6" width="9.66666666666667" style="63"/>
    <col min="7" max="7" width="9.37962962962963"/>
  </cols>
  <sheetData>
    <row r="1" ht="24" customHeight="1" spans="1:16">
      <c r="A1" s="1" t="s">
        <v>107</v>
      </c>
      <c r="B1" s="2"/>
      <c r="C1" s="1"/>
      <c r="D1" s="3"/>
      <c r="E1" s="4"/>
      <c r="F1" s="4"/>
      <c r="G1" s="5"/>
      <c r="H1" s="6"/>
      <c r="I1" s="4"/>
      <c r="J1" s="4"/>
      <c r="K1" s="4"/>
      <c r="L1" s="4"/>
      <c r="M1" s="4"/>
      <c r="N1" s="4"/>
      <c r="O1" s="4"/>
      <c r="P1" s="27"/>
    </row>
    <row r="2" ht="23" customHeight="1" spans="1:16">
      <c r="A2" s="7" t="s">
        <v>108</v>
      </c>
      <c r="B2" s="7"/>
      <c r="C2" s="7"/>
      <c r="D2" s="7"/>
      <c r="E2" s="8"/>
      <c r="F2" s="8"/>
      <c r="G2" s="7"/>
      <c r="H2" s="9"/>
      <c r="I2" s="7"/>
      <c r="J2" s="28"/>
      <c r="K2" s="7"/>
      <c r="L2" s="7"/>
      <c r="M2" s="7"/>
      <c r="N2" s="7"/>
      <c r="O2" s="7"/>
      <c r="P2" s="7"/>
    </row>
    <row r="3" spans="1:16">
      <c r="A3" s="10" t="s">
        <v>1</v>
      </c>
      <c r="B3" s="10" t="s">
        <v>109</v>
      </c>
      <c r="C3" s="10" t="s">
        <v>110</v>
      </c>
      <c r="D3" s="10" t="s">
        <v>111</v>
      </c>
      <c r="E3" s="11" t="s">
        <v>112</v>
      </c>
      <c r="F3" s="11" t="s">
        <v>113</v>
      </c>
      <c r="G3" s="10" t="s">
        <v>114</v>
      </c>
      <c r="H3" s="10" t="s">
        <v>115</v>
      </c>
      <c r="I3" s="11"/>
      <c r="J3" s="11" t="s">
        <v>116</v>
      </c>
      <c r="K3" s="11"/>
      <c r="L3" s="11"/>
      <c r="M3" s="11"/>
      <c r="N3" s="11"/>
      <c r="O3" s="11"/>
      <c r="P3" s="11" t="s">
        <v>6</v>
      </c>
    </row>
    <row r="4" ht="84" spans="1:16">
      <c r="A4" s="10"/>
      <c r="B4" s="10"/>
      <c r="C4" s="10"/>
      <c r="D4" s="10"/>
      <c r="E4" s="11"/>
      <c r="F4" s="11"/>
      <c r="G4" s="10"/>
      <c r="H4" s="10"/>
      <c r="I4" s="11" t="s">
        <v>117</v>
      </c>
      <c r="J4" s="11" t="s">
        <v>118</v>
      </c>
      <c r="K4" s="11" t="s">
        <v>119</v>
      </c>
      <c r="L4" s="11" t="s">
        <v>120</v>
      </c>
      <c r="M4" s="11" t="s">
        <v>121</v>
      </c>
      <c r="N4" s="11" t="s">
        <v>122</v>
      </c>
      <c r="O4" s="11" t="s">
        <v>123</v>
      </c>
      <c r="P4" s="11"/>
    </row>
    <row r="5" ht="27" customHeight="1" spans="1:16">
      <c r="A5" s="12" t="s">
        <v>17</v>
      </c>
      <c r="B5" s="12"/>
      <c r="C5" s="12" t="s">
        <v>124</v>
      </c>
      <c r="D5" s="13"/>
      <c r="E5" s="14">
        <f>SUM(E6:E102)</f>
        <v>622.983085</v>
      </c>
      <c r="F5" s="14"/>
      <c r="G5" s="15"/>
      <c r="H5" s="15"/>
      <c r="I5" s="15"/>
      <c r="J5" s="15"/>
      <c r="K5" s="15"/>
      <c r="L5" s="15"/>
      <c r="M5" s="15"/>
      <c r="N5" s="15"/>
      <c r="O5" s="15"/>
      <c r="P5" s="15"/>
    </row>
    <row r="6" ht="27" customHeight="1" outlineLevel="1" collapsed="1" spans="1:16">
      <c r="A6" s="23" t="s">
        <v>125</v>
      </c>
      <c r="B6" s="24"/>
      <c r="C6" s="23" t="s">
        <v>126</v>
      </c>
      <c r="D6" s="25" t="s">
        <v>127</v>
      </c>
      <c r="E6" s="64">
        <f>+SUM(F10:F18)</f>
        <v>415.5525</v>
      </c>
      <c r="F6" s="65"/>
      <c r="G6" s="66"/>
      <c r="H6" s="66"/>
      <c r="I6" s="66"/>
      <c r="J6" s="66"/>
      <c r="K6" s="66"/>
      <c r="L6" s="66"/>
      <c r="M6" s="66"/>
      <c r="N6" s="66"/>
      <c r="O6" s="66"/>
      <c r="P6" s="66"/>
    </row>
    <row r="7" ht="30" hidden="1" customHeight="1" outlineLevel="2" spans="1:16">
      <c r="A7" s="16">
        <v>1</v>
      </c>
      <c r="B7" s="16"/>
      <c r="C7" s="16" t="s">
        <v>128</v>
      </c>
      <c r="D7" s="18" t="s">
        <v>129</v>
      </c>
      <c r="E7" s="19" t="s">
        <v>104</v>
      </c>
      <c r="F7" s="20">
        <f>SUM(F10:F18)</f>
        <v>415.5525</v>
      </c>
      <c r="G7" s="16"/>
      <c r="H7" s="16"/>
      <c r="I7" s="16"/>
      <c r="J7" s="16"/>
      <c r="K7" s="16"/>
      <c r="L7" s="16"/>
      <c r="M7" s="16"/>
      <c r="N7" s="16"/>
      <c r="O7" s="16"/>
      <c r="P7" s="16"/>
    </row>
    <row r="8" ht="33" hidden="1" customHeight="1" outlineLevel="2" spans="1:16">
      <c r="A8" s="16">
        <v>2</v>
      </c>
      <c r="B8" s="16"/>
      <c r="C8" s="16" t="s">
        <v>130</v>
      </c>
      <c r="D8" s="67" t="s">
        <v>131</v>
      </c>
      <c r="E8" s="19" t="s">
        <v>132</v>
      </c>
      <c r="F8" s="20">
        <f>SUM(F10:F18)*0.15</f>
        <v>62.332875</v>
      </c>
      <c r="G8" s="16"/>
      <c r="H8" s="16"/>
      <c r="I8" s="16"/>
      <c r="J8" s="16"/>
      <c r="K8" s="16"/>
      <c r="L8" s="16"/>
      <c r="M8" s="16"/>
      <c r="N8" s="16"/>
      <c r="O8" s="16"/>
      <c r="P8" s="16"/>
    </row>
    <row r="9" ht="73" hidden="1" customHeight="1" outlineLevel="2" spans="1:16">
      <c r="A9" s="16">
        <v>3</v>
      </c>
      <c r="B9" s="16"/>
      <c r="C9" s="16" t="s">
        <v>133</v>
      </c>
      <c r="D9" s="18" t="s">
        <v>134</v>
      </c>
      <c r="E9" s="19" t="s">
        <v>132</v>
      </c>
      <c r="F9" s="20">
        <f>SUM(F10:F18)*0.1</f>
        <v>41.55525</v>
      </c>
      <c r="G9" s="16"/>
      <c r="H9" s="16"/>
      <c r="I9" s="16"/>
      <c r="J9" s="16"/>
      <c r="K9" s="16"/>
      <c r="L9" s="16"/>
      <c r="M9" s="16"/>
      <c r="N9" s="16"/>
      <c r="O9" s="16"/>
      <c r="P9" s="16"/>
    </row>
    <row r="10" ht="48" hidden="1" customHeight="1" outlineLevel="2" spans="1:16">
      <c r="A10" s="16">
        <v>4</v>
      </c>
      <c r="B10" s="16"/>
      <c r="C10" s="17" t="s">
        <v>135</v>
      </c>
      <c r="D10" s="18" t="s">
        <v>136</v>
      </c>
      <c r="E10" s="19" t="s">
        <v>104</v>
      </c>
      <c r="F10" s="20">
        <v>122.1701</v>
      </c>
      <c r="G10" s="16"/>
      <c r="H10" s="16"/>
      <c r="I10" s="16"/>
      <c r="J10" s="16"/>
      <c r="K10" s="16"/>
      <c r="L10" s="16"/>
      <c r="M10" s="16"/>
      <c r="N10" s="16"/>
      <c r="O10" s="16"/>
      <c r="P10" s="17" t="s">
        <v>137</v>
      </c>
    </row>
    <row r="11" ht="48" hidden="1" customHeight="1" outlineLevel="2" spans="1:16">
      <c r="A11" s="16">
        <v>5</v>
      </c>
      <c r="B11" s="16"/>
      <c r="C11" s="17" t="s">
        <v>138</v>
      </c>
      <c r="D11" s="18" t="s">
        <v>139</v>
      </c>
      <c r="E11" s="19" t="s">
        <v>104</v>
      </c>
      <c r="F11" s="20">
        <v>37.8545</v>
      </c>
      <c r="G11" s="16"/>
      <c r="H11" s="16"/>
      <c r="I11" s="16"/>
      <c r="J11" s="16"/>
      <c r="K11" s="16"/>
      <c r="L11" s="16"/>
      <c r="M11" s="16"/>
      <c r="N11" s="16"/>
      <c r="O11" s="16"/>
      <c r="P11" s="17" t="s">
        <v>137</v>
      </c>
    </row>
    <row r="12" ht="53" hidden="1" customHeight="1" outlineLevel="2" spans="1:16">
      <c r="A12" s="16">
        <v>4</v>
      </c>
      <c r="B12" s="16"/>
      <c r="C12" s="17" t="s">
        <v>140</v>
      </c>
      <c r="D12" s="18" t="s">
        <v>141</v>
      </c>
      <c r="E12" s="19" t="s">
        <v>104</v>
      </c>
      <c r="F12" s="20">
        <v>196.6257</v>
      </c>
      <c r="G12" s="16"/>
      <c r="H12" s="16"/>
      <c r="I12" s="16"/>
      <c r="J12" s="16"/>
      <c r="K12" s="16"/>
      <c r="L12" s="16"/>
      <c r="M12" s="16"/>
      <c r="N12" s="16"/>
      <c r="O12" s="16"/>
      <c r="P12" s="17" t="s">
        <v>137</v>
      </c>
    </row>
    <row r="13" ht="53" hidden="1" customHeight="1" outlineLevel="2" spans="1:16">
      <c r="A13" s="16">
        <v>5</v>
      </c>
      <c r="B13" s="16"/>
      <c r="C13" s="17" t="s">
        <v>142</v>
      </c>
      <c r="D13" s="18" t="s">
        <v>143</v>
      </c>
      <c r="E13" s="19" t="s">
        <v>104</v>
      </c>
      <c r="F13" s="20">
        <v>40.5607</v>
      </c>
      <c r="G13" s="16"/>
      <c r="H13" s="16"/>
      <c r="I13" s="16"/>
      <c r="J13" s="16"/>
      <c r="K13" s="16"/>
      <c r="L13" s="16"/>
      <c r="M13" s="16"/>
      <c r="N13" s="16"/>
      <c r="O13" s="16"/>
      <c r="P13" s="17" t="s">
        <v>137</v>
      </c>
    </row>
    <row r="14" ht="53" hidden="1" customHeight="1" outlineLevel="2" spans="1:16">
      <c r="A14" s="16">
        <v>6</v>
      </c>
      <c r="B14" s="16"/>
      <c r="C14" s="17" t="s">
        <v>144</v>
      </c>
      <c r="D14" s="18" t="s">
        <v>145</v>
      </c>
      <c r="E14" s="19" t="s">
        <v>104</v>
      </c>
      <c r="F14" s="20">
        <v>6.9873</v>
      </c>
      <c r="G14" s="16"/>
      <c r="H14" s="16"/>
      <c r="I14" s="16"/>
      <c r="J14" s="16"/>
      <c r="K14" s="16"/>
      <c r="L14" s="16"/>
      <c r="M14" s="16"/>
      <c r="N14" s="16"/>
      <c r="O14" s="16"/>
      <c r="P14" s="17" t="s">
        <v>137</v>
      </c>
    </row>
    <row r="15" ht="48" hidden="1" customHeight="1" outlineLevel="2" spans="1:16">
      <c r="A15" s="16">
        <v>7</v>
      </c>
      <c r="B15" s="16"/>
      <c r="C15" s="17" t="s">
        <v>146</v>
      </c>
      <c r="D15" s="18" t="s">
        <v>147</v>
      </c>
      <c r="E15" s="19" t="s">
        <v>104</v>
      </c>
      <c r="F15" s="20">
        <v>2.5201</v>
      </c>
      <c r="G15" s="16"/>
      <c r="H15" s="16"/>
      <c r="I15" s="16"/>
      <c r="J15" s="16"/>
      <c r="K15" s="16"/>
      <c r="L15" s="16"/>
      <c r="M15" s="16"/>
      <c r="N15" s="16"/>
      <c r="O15" s="16"/>
      <c r="P15" s="17" t="s">
        <v>137</v>
      </c>
    </row>
    <row r="16" ht="44" hidden="1" customHeight="1" outlineLevel="2" spans="1:16">
      <c r="A16" s="16">
        <v>8</v>
      </c>
      <c r="B16" s="16"/>
      <c r="C16" s="17" t="s">
        <v>148</v>
      </c>
      <c r="D16" s="18" t="s">
        <v>149</v>
      </c>
      <c r="E16" s="19" t="s">
        <v>104</v>
      </c>
      <c r="F16" s="20">
        <v>1.2599</v>
      </c>
      <c r="G16" s="16"/>
      <c r="H16" s="16"/>
      <c r="I16" s="16"/>
      <c r="J16" s="16"/>
      <c r="K16" s="16"/>
      <c r="L16" s="16"/>
      <c r="M16" s="16"/>
      <c r="N16" s="16"/>
      <c r="O16" s="16"/>
      <c r="P16" s="17" t="s">
        <v>137</v>
      </c>
    </row>
    <row r="17" s="60" customFormat="1" ht="51" hidden="1" customHeight="1" outlineLevel="2" spans="1:16">
      <c r="A17" s="21">
        <v>9</v>
      </c>
      <c r="B17" s="21"/>
      <c r="C17" s="68" t="s">
        <v>150</v>
      </c>
      <c r="D17" s="69" t="s">
        <v>151</v>
      </c>
      <c r="E17" s="20" t="s">
        <v>104</v>
      </c>
      <c r="F17" s="20">
        <v>5.8192</v>
      </c>
      <c r="G17" s="21"/>
      <c r="H17" s="21"/>
      <c r="I17" s="21"/>
      <c r="J17" s="21"/>
      <c r="K17" s="21"/>
      <c r="L17" s="21"/>
      <c r="M17" s="21"/>
      <c r="N17" s="21"/>
      <c r="O17" s="21"/>
      <c r="P17" s="17" t="s">
        <v>137</v>
      </c>
    </row>
    <row r="18" ht="55" hidden="1" customHeight="1" outlineLevel="2" spans="1:16">
      <c r="A18" s="16">
        <v>10</v>
      </c>
      <c r="B18" s="16"/>
      <c r="C18" s="17" t="s">
        <v>152</v>
      </c>
      <c r="D18" s="18" t="s">
        <v>153</v>
      </c>
      <c r="E18" s="19" t="s">
        <v>104</v>
      </c>
      <c r="F18" s="20">
        <v>1.755</v>
      </c>
      <c r="G18" s="16"/>
      <c r="H18" s="16"/>
      <c r="I18" s="16"/>
      <c r="J18" s="16"/>
      <c r="K18" s="16"/>
      <c r="L18" s="16"/>
      <c r="M18" s="16"/>
      <c r="N18" s="16"/>
      <c r="O18" s="16"/>
      <c r="P18" s="17" t="s">
        <v>137</v>
      </c>
    </row>
    <row r="19" ht="44" hidden="1" customHeight="1" outlineLevel="2" spans="1:16">
      <c r="A19" s="16">
        <v>11</v>
      </c>
      <c r="B19" s="16"/>
      <c r="C19" s="16" t="s">
        <v>154</v>
      </c>
      <c r="D19" s="18" t="s">
        <v>155</v>
      </c>
      <c r="E19" s="19" t="s">
        <v>156</v>
      </c>
      <c r="F19" s="20">
        <v>7.1304</v>
      </c>
      <c r="G19" s="16"/>
      <c r="H19" s="16"/>
      <c r="I19" s="16"/>
      <c r="J19" s="16"/>
      <c r="K19" s="16"/>
      <c r="L19" s="16"/>
      <c r="M19" s="16"/>
      <c r="N19" s="16"/>
      <c r="O19" s="16"/>
      <c r="P19" s="16"/>
    </row>
    <row r="20" ht="26" customHeight="1" outlineLevel="1" collapsed="1" spans="1:16">
      <c r="A20" s="23" t="s">
        <v>157</v>
      </c>
      <c r="B20" s="24"/>
      <c r="C20" s="23" t="s">
        <v>158</v>
      </c>
      <c r="D20" s="25" t="s">
        <v>159</v>
      </c>
      <c r="E20" s="70">
        <f>F24</f>
        <v>22.07</v>
      </c>
      <c r="F20" s="20"/>
      <c r="G20" s="16"/>
      <c r="H20" s="16"/>
      <c r="I20" s="16"/>
      <c r="J20" s="16"/>
      <c r="K20" s="16"/>
      <c r="L20" s="16"/>
      <c r="M20" s="16"/>
      <c r="N20" s="16"/>
      <c r="O20" s="16"/>
      <c r="P20" s="16"/>
    </row>
    <row r="21" ht="30" hidden="1" customHeight="1" outlineLevel="2" spans="1:16">
      <c r="A21" s="16">
        <v>1</v>
      </c>
      <c r="B21" s="16"/>
      <c r="C21" s="16" t="s">
        <v>128</v>
      </c>
      <c r="D21" s="18" t="s">
        <v>129</v>
      </c>
      <c r="E21" s="19" t="s">
        <v>104</v>
      </c>
      <c r="F21" s="20">
        <f>F24+F25*0.1+F26*0.19</f>
        <v>47.677075</v>
      </c>
      <c r="G21" s="16"/>
      <c r="H21" s="16"/>
      <c r="I21" s="16"/>
      <c r="J21" s="16"/>
      <c r="K21" s="16"/>
      <c r="L21" s="16"/>
      <c r="M21" s="16"/>
      <c r="N21" s="16"/>
      <c r="O21" s="16"/>
      <c r="P21" s="16"/>
    </row>
    <row r="22" ht="33" hidden="1" customHeight="1" outlineLevel="2" spans="1:16">
      <c r="A22" s="16">
        <v>2</v>
      </c>
      <c r="B22" s="16"/>
      <c r="C22" s="16" t="s">
        <v>130</v>
      </c>
      <c r="D22" s="67" t="s">
        <v>131</v>
      </c>
      <c r="E22" s="19" t="s">
        <v>132</v>
      </c>
      <c r="F22" s="20">
        <f>F21*0.15</f>
        <v>7.15156125</v>
      </c>
      <c r="G22" s="16"/>
      <c r="H22" s="16"/>
      <c r="I22" s="16"/>
      <c r="J22" s="16"/>
      <c r="K22" s="16"/>
      <c r="L22" s="16"/>
      <c r="M22" s="16"/>
      <c r="N22" s="16"/>
      <c r="O22" s="16"/>
      <c r="P22" s="16"/>
    </row>
    <row r="23" ht="27" hidden="1" customHeight="1" outlineLevel="2" spans="1:16">
      <c r="A23" s="16">
        <v>3</v>
      </c>
      <c r="B23" s="16"/>
      <c r="C23" s="16" t="s">
        <v>160</v>
      </c>
      <c r="D23" s="67" t="s">
        <v>161</v>
      </c>
      <c r="E23" s="19" t="s">
        <v>104</v>
      </c>
      <c r="F23" s="20">
        <f>+F24-F25*0.1+F26*0.17</f>
        <v>16.154385</v>
      </c>
      <c r="G23" s="16"/>
      <c r="H23" s="16"/>
      <c r="I23" s="16"/>
      <c r="J23" s="16"/>
      <c r="K23" s="16"/>
      <c r="L23" s="16"/>
      <c r="M23" s="16"/>
      <c r="N23" s="16"/>
      <c r="O23" s="16"/>
      <c r="P23" s="16"/>
    </row>
    <row r="24" s="60" customFormat="1" ht="30" hidden="1" customHeight="1" outlineLevel="2" spans="1:17">
      <c r="A24" s="21">
        <v>4</v>
      </c>
      <c r="B24" s="21"/>
      <c r="C24" s="21" t="s">
        <v>162</v>
      </c>
      <c r="D24" s="71" t="s">
        <v>163</v>
      </c>
      <c r="E24" s="20" t="s">
        <v>104</v>
      </c>
      <c r="F24" s="20">
        <v>22.07</v>
      </c>
      <c r="G24" s="21"/>
      <c r="H24" s="21"/>
      <c r="I24" s="21"/>
      <c r="J24" s="21"/>
      <c r="K24" s="21"/>
      <c r="L24" s="21"/>
      <c r="M24" s="21"/>
      <c r="N24" s="21"/>
      <c r="O24" s="21"/>
      <c r="P24" s="21" t="s">
        <v>164</v>
      </c>
      <c r="Q24" s="60">
        <v>32.08</v>
      </c>
    </row>
    <row r="25" ht="49" hidden="1" customHeight="1" outlineLevel="2" spans="1:16">
      <c r="A25" s="16">
        <v>5</v>
      </c>
      <c r="B25" s="16"/>
      <c r="C25" s="16" t="s">
        <v>154</v>
      </c>
      <c r="D25" s="18" t="s">
        <v>165</v>
      </c>
      <c r="E25" s="19" t="s">
        <v>156</v>
      </c>
      <c r="F25" s="20">
        <v>152.1436</v>
      </c>
      <c r="G25" s="16"/>
      <c r="H25" s="16"/>
      <c r="I25" s="16"/>
      <c r="J25" s="16"/>
      <c r="K25" s="16"/>
      <c r="L25" s="16"/>
      <c r="M25" s="16"/>
      <c r="N25" s="16"/>
      <c r="O25" s="16"/>
      <c r="P25" s="16"/>
    </row>
    <row r="26" ht="54" hidden="1" customHeight="1" outlineLevel="2" spans="1:16">
      <c r="A26" s="16">
        <v>6</v>
      </c>
      <c r="B26" s="16"/>
      <c r="C26" s="16" t="s">
        <v>154</v>
      </c>
      <c r="D26" s="18" t="s">
        <v>166</v>
      </c>
      <c r="E26" s="19" t="s">
        <v>156</v>
      </c>
      <c r="F26" s="20">
        <v>54.6985</v>
      </c>
      <c r="G26" s="16"/>
      <c r="H26" s="16"/>
      <c r="I26" s="16"/>
      <c r="J26" s="16"/>
      <c r="K26" s="16"/>
      <c r="L26" s="16"/>
      <c r="M26" s="16"/>
      <c r="N26" s="16"/>
      <c r="O26" s="16"/>
      <c r="P26" s="16"/>
    </row>
    <row r="27" ht="84" hidden="1" customHeight="1" outlineLevel="2" spans="1:16">
      <c r="A27" s="16">
        <v>7</v>
      </c>
      <c r="B27" s="16"/>
      <c r="C27" s="16" t="s">
        <v>133</v>
      </c>
      <c r="D27" s="18" t="s">
        <v>167</v>
      </c>
      <c r="E27" s="19" t="s">
        <v>132</v>
      </c>
      <c r="F27" s="20">
        <f>+F26*0.35*0.1</f>
        <v>1.9144475</v>
      </c>
      <c r="G27" s="16"/>
      <c r="H27" s="16"/>
      <c r="I27" s="16"/>
      <c r="J27" s="16"/>
      <c r="K27" s="16"/>
      <c r="L27" s="16"/>
      <c r="M27" s="16"/>
      <c r="N27" s="16"/>
      <c r="O27" s="16"/>
      <c r="P27" s="16"/>
    </row>
    <row r="28" ht="92" hidden="1" customHeight="1" outlineLevel="2" spans="1:16">
      <c r="A28" s="16">
        <v>8</v>
      </c>
      <c r="B28" s="16"/>
      <c r="C28" s="16" t="s">
        <v>168</v>
      </c>
      <c r="D28" s="18" t="s">
        <v>169</v>
      </c>
      <c r="E28" s="19" t="s">
        <v>132</v>
      </c>
      <c r="F28" s="20">
        <f>+F26*0.15*0.1</f>
        <v>0.8204775</v>
      </c>
      <c r="G28" s="16"/>
      <c r="H28" s="16"/>
      <c r="I28" s="16"/>
      <c r="J28" s="16"/>
      <c r="K28" s="16"/>
      <c r="L28" s="16"/>
      <c r="M28" s="16"/>
      <c r="N28" s="16"/>
      <c r="O28" s="16"/>
      <c r="P28" s="16"/>
    </row>
    <row r="29" ht="27" customHeight="1" outlineLevel="1" collapsed="1" spans="1:16">
      <c r="A29" s="23" t="s">
        <v>170</v>
      </c>
      <c r="B29" s="24"/>
      <c r="C29" s="23" t="s">
        <v>171</v>
      </c>
      <c r="D29" s="25" t="s">
        <v>172</v>
      </c>
      <c r="E29" s="70">
        <f>+F34</f>
        <v>48.5337</v>
      </c>
      <c r="F29" s="20"/>
      <c r="G29" s="16"/>
      <c r="H29" s="16"/>
      <c r="I29" s="16"/>
      <c r="J29" s="16"/>
      <c r="K29" s="16"/>
      <c r="L29" s="16"/>
      <c r="M29" s="16"/>
      <c r="N29" s="16"/>
      <c r="O29" s="16"/>
      <c r="P29" s="16"/>
    </row>
    <row r="30" ht="40" hidden="1" customHeight="1" outlineLevel="2" spans="1:16">
      <c r="A30" s="16">
        <v>1</v>
      </c>
      <c r="B30" s="16"/>
      <c r="C30" s="16" t="s">
        <v>128</v>
      </c>
      <c r="D30" s="18" t="s">
        <v>129</v>
      </c>
      <c r="E30" s="19" t="s">
        <v>104</v>
      </c>
      <c r="F30" s="20">
        <f>F31</f>
        <v>7.5408</v>
      </c>
      <c r="G30" s="16"/>
      <c r="H30" s="16"/>
      <c r="I30" s="16"/>
      <c r="J30" s="16"/>
      <c r="K30" s="16"/>
      <c r="L30" s="16"/>
      <c r="M30" s="16"/>
      <c r="N30" s="16"/>
      <c r="O30" s="16"/>
      <c r="P30" s="16"/>
    </row>
    <row r="31" ht="40" hidden="1" customHeight="1" outlineLevel="2" spans="1:16">
      <c r="A31" s="16">
        <v>2</v>
      </c>
      <c r="B31" s="16"/>
      <c r="C31" s="16" t="s">
        <v>130</v>
      </c>
      <c r="D31" s="67" t="s">
        <v>131</v>
      </c>
      <c r="E31" s="19" t="s">
        <v>132</v>
      </c>
      <c r="F31" s="20">
        <f>+(F34+17.383*0.1)*0.15</f>
        <v>7.5408</v>
      </c>
      <c r="G31" s="16"/>
      <c r="H31" s="16"/>
      <c r="I31" s="16"/>
      <c r="J31" s="16"/>
      <c r="K31" s="16"/>
      <c r="L31" s="16"/>
      <c r="M31" s="16"/>
      <c r="N31" s="16"/>
      <c r="O31" s="16"/>
      <c r="P31" s="16"/>
    </row>
    <row r="32" ht="75" hidden="1" customHeight="1" outlineLevel="2" spans="1:16">
      <c r="A32" s="16">
        <v>3</v>
      </c>
      <c r="B32" s="16"/>
      <c r="C32" s="16" t="s">
        <v>133</v>
      </c>
      <c r="D32" s="18" t="s">
        <v>173</v>
      </c>
      <c r="E32" s="19" t="s">
        <v>132</v>
      </c>
      <c r="F32" s="20">
        <f>F34</f>
        <v>48.5337</v>
      </c>
      <c r="G32" s="16"/>
      <c r="H32" s="16"/>
      <c r="I32" s="16"/>
      <c r="J32" s="16"/>
      <c r="K32" s="16"/>
      <c r="L32" s="16"/>
      <c r="M32" s="16"/>
      <c r="N32" s="16"/>
      <c r="O32" s="16"/>
      <c r="P32" s="16"/>
    </row>
    <row r="33" ht="44" hidden="1" customHeight="1" outlineLevel="2" spans="1:16">
      <c r="A33" s="16">
        <v>4</v>
      </c>
      <c r="B33" s="16"/>
      <c r="C33" s="16" t="s">
        <v>174</v>
      </c>
      <c r="D33" s="18" t="s">
        <v>175</v>
      </c>
      <c r="E33" s="19" t="s">
        <v>104</v>
      </c>
      <c r="F33" s="20">
        <f>F34</f>
        <v>48.5337</v>
      </c>
      <c r="G33" s="16"/>
      <c r="H33" s="16"/>
      <c r="I33" s="16"/>
      <c r="J33" s="16"/>
      <c r="K33" s="16"/>
      <c r="L33" s="16"/>
      <c r="M33" s="16"/>
      <c r="N33" s="16"/>
      <c r="O33" s="16"/>
      <c r="P33" s="16"/>
    </row>
    <row r="34" s="60" customFormat="1" ht="95" hidden="1" customHeight="1" outlineLevel="2" spans="1:16">
      <c r="A34" s="21">
        <v>5</v>
      </c>
      <c r="B34" s="21"/>
      <c r="C34" s="21" t="s">
        <v>176</v>
      </c>
      <c r="D34" s="22" t="s">
        <v>177</v>
      </c>
      <c r="E34" s="20" t="s">
        <v>104</v>
      </c>
      <c r="F34" s="20">
        <v>48.5337</v>
      </c>
      <c r="G34" s="21"/>
      <c r="H34" s="21"/>
      <c r="I34" s="21"/>
      <c r="J34" s="21"/>
      <c r="K34" s="21"/>
      <c r="L34" s="21"/>
      <c r="M34" s="21"/>
      <c r="N34" s="21"/>
      <c r="O34" s="21"/>
      <c r="P34" s="21" t="s">
        <v>178</v>
      </c>
    </row>
    <row r="35" ht="36" customHeight="1" outlineLevel="1" collapsed="1" spans="1:16">
      <c r="A35" s="23" t="s">
        <v>179</v>
      </c>
      <c r="B35" s="23"/>
      <c r="C35" s="23" t="s">
        <v>180</v>
      </c>
      <c r="D35" s="25" t="s">
        <v>181</v>
      </c>
      <c r="E35" s="70">
        <f>+F36</f>
        <v>9.370305</v>
      </c>
      <c r="F35" s="20"/>
      <c r="G35" s="16"/>
      <c r="H35" s="16"/>
      <c r="I35" s="16"/>
      <c r="J35" s="16"/>
      <c r="K35" s="16"/>
      <c r="L35" s="16"/>
      <c r="M35" s="16"/>
      <c r="N35" s="16"/>
      <c r="O35" s="16"/>
      <c r="P35" s="16"/>
    </row>
    <row r="36" ht="40" hidden="1" customHeight="1" outlineLevel="2" spans="1:16">
      <c r="A36" s="16">
        <v>1</v>
      </c>
      <c r="B36" s="16"/>
      <c r="C36" s="16" t="s">
        <v>128</v>
      </c>
      <c r="D36" s="18" t="s">
        <v>129</v>
      </c>
      <c r="E36" s="19" t="s">
        <v>104</v>
      </c>
      <c r="F36" s="20">
        <f>+F37*0.15</f>
        <v>9.370305</v>
      </c>
      <c r="G36" s="16"/>
      <c r="H36" s="16"/>
      <c r="I36" s="16"/>
      <c r="J36" s="16"/>
      <c r="K36" s="16"/>
      <c r="L36" s="16"/>
      <c r="M36" s="16"/>
      <c r="N36" s="16"/>
      <c r="O36" s="16"/>
      <c r="P36" s="16"/>
    </row>
    <row r="37" ht="39" hidden="1" customHeight="1" outlineLevel="2" spans="1:16">
      <c r="A37" s="16">
        <v>2</v>
      </c>
      <c r="B37" s="16"/>
      <c r="C37" s="16" t="s">
        <v>180</v>
      </c>
      <c r="D37" s="18" t="s">
        <v>182</v>
      </c>
      <c r="E37" s="19" t="s">
        <v>156</v>
      </c>
      <c r="F37" s="20">
        <v>62.4687</v>
      </c>
      <c r="G37" s="16"/>
      <c r="H37" s="16"/>
      <c r="I37" s="16"/>
      <c r="J37" s="16"/>
      <c r="K37" s="16"/>
      <c r="L37" s="16"/>
      <c r="M37" s="16"/>
      <c r="N37" s="16"/>
      <c r="O37" s="16"/>
      <c r="P37" s="16" t="s">
        <v>183</v>
      </c>
    </row>
    <row r="38" ht="36" customHeight="1" outlineLevel="1" collapsed="1" spans="1:16">
      <c r="A38" s="23" t="s">
        <v>184</v>
      </c>
      <c r="B38" s="23"/>
      <c r="C38" s="23" t="s">
        <v>185</v>
      </c>
      <c r="D38" s="25" t="s">
        <v>186</v>
      </c>
      <c r="E38" s="70">
        <f>F42*0.3</f>
        <v>20.328</v>
      </c>
      <c r="F38" s="20"/>
      <c r="G38" s="16"/>
      <c r="H38" s="16"/>
      <c r="I38" s="16"/>
      <c r="J38" s="16"/>
      <c r="K38" s="16"/>
      <c r="L38" s="16"/>
      <c r="M38" s="16"/>
      <c r="N38" s="16"/>
      <c r="O38" s="16"/>
      <c r="P38" s="16"/>
    </row>
    <row r="39" ht="40" hidden="1" customHeight="1" outlineLevel="2" spans="1:16">
      <c r="A39" s="16">
        <v>1</v>
      </c>
      <c r="B39" s="16"/>
      <c r="C39" s="16" t="s">
        <v>128</v>
      </c>
      <c r="D39" s="18" t="s">
        <v>129</v>
      </c>
      <c r="E39" s="19" t="s">
        <v>104</v>
      </c>
      <c r="F39" s="20">
        <f>+F41</f>
        <v>4.5738</v>
      </c>
      <c r="G39" s="16"/>
      <c r="H39" s="16"/>
      <c r="I39" s="16"/>
      <c r="J39" s="16"/>
      <c r="K39" s="16"/>
      <c r="L39" s="16"/>
      <c r="M39" s="16"/>
      <c r="N39" s="16"/>
      <c r="O39" s="16"/>
      <c r="P39" s="16"/>
    </row>
    <row r="40" ht="72" hidden="1" customHeight="1" outlineLevel="2" spans="1:16">
      <c r="A40" s="16">
        <v>2</v>
      </c>
      <c r="B40" s="16"/>
      <c r="C40" s="16" t="s">
        <v>133</v>
      </c>
      <c r="D40" s="18" t="s">
        <v>187</v>
      </c>
      <c r="E40" s="19" t="s">
        <v>132</v>
      </c>
      <c r="F40" s="20">
        <f>F42*0.5*0.1</f>
        <v>3.388</v>
      </c>
      <c r="G40" s="16"/>
      <c r="H40" s="16"/>
      <c r="I40" s="16"/>
      <c r="J40" s="16"/>
      <c r="K40" s="16"/>
      <c r="L40" s="16"/>
      <c r="M40" s="16"/>
      <c r="N40" s="16"/>
      <c r="O40" s="16"/>
      <c r="P40" s="16"/>
    </row>
    <row r="41" ht="40" hidden="1" customHeight="1" outlineLevel="2" spans="1:16">
      <c r="A41" s="16">
        <v>3</v>
      </c>
      <c r="B41" s="16"/>
      <c r="C41" s="16" t="s">
        <v>130</v>
      </c>
      <c r="D41" s="67" t="s">
        <v>131</v>
      </c>
      <c r="E41" s="19" t="s">
        <v>132</v>
      </c>
      <c r="F41" s="20">
        <f>+F42*0.45*0.15</f>
        <v>4.5738</v>
      </c>
      <c r="G41" s="16"/>
      <c r="H41" s="16"/>
      <c r="I41" s="16"/>
      <c r="J41" s="16"/>
      <c r="K41" s="16"/>
      <c r="L41" s="16"/>
      <c r="M41" s="16"/>
      <c r="N41" s="16"/>
      <c r="O41" s="16"/>
      <c r="P41" s="16"/>
    </row>
    <row r="42" s="60" customFormat="1" ht="39" hidden="1" customHeight="1" outlineLevel="2" spans="1:17">
      <c r="A42" s="21">
        <v>4</v>
      </c>
      <c r="B42" s="21"/>
      <c r="C42" s="21" t="s">
        <v>185</v>
      </c>
      <c r="D42" s="22" t="s">
        <v>188</v>
      </c>
      <c r="E42" s="20" t="s">
        <v>156</v>
      </c>
      <c r="F42" s="20">
        <v>67.76</v>
      </c>
      <c r="G42" s="21"/>
      <c r="H42" s="21"/>
      <c r="I42" s="21"/>
      <c r="J42" s="21"/>
      <c r="K42" s="21"/>
      <c r="L42" s="21"/>
      <c r="M42" s="21"/>
      <c r="N42" s="21"/>
      <c r="O42" s="21"/>
      <c r="P42" s="16" t="s">
        <v>183</v>
      </c>
      <c r="Q42" s="60">
        <v>44.37</v>
      </c>
    </row>
    <row r="43" ht="35" customHeight="1" outlineLevel="1" collapsed="1" spans="1:16">
      <c r="A43" s="23" t="s">
        <v>189</v>
      </c>
      <c r="B43" s="23"/>
      <c r="C43" s="72" t="s">
        <v>190</v>
      </c>
      <c r="D43" s="25" t="s">
        <v>191</v>
      </c>
      <c r="E43" s="70">
        <f>F49</f>
        <v>6.2545</v>
      </c>
      <c r="F43" s="20"/>
      <c r="G43" s="16"/>
      <c r="H43" s="16"/>
      <c r="I43" s="16"/>
      <c r="J43" s="16"/>
      <c r="K43" s="16"/>
      <c r="L43" s="16"/>
      <c r="M43" s="16"/>
      <c r="N43" s="16"/>
      <c r="O43" s="16"/>
      <c r="P43" s="16"/>
    </row>
    <row r="44" ht="40" hidden="1" customHeight="1" outlineLevel="2" spans="1:16">
      <c r="A44" s="16">
        <v>1</v>
      </c>
      <c r="B44" s="16"/>
      <c r="C44" s="21" t="s">
        <v>128</v>
      </c>
      <c r="D44" s="18" t="s">
        <v>129</v>
      </c>
      <c r="E44" s="19" t="s">
        <v>104</v>
      </c>
      <c r="F44" s="20">
        <f>8.565*(0.69)</f>
        <v>5.90985</v>
      </c>
      <c r="G44" s="16"/>
      <c r="H44" s="16"/>
      <c r="I44" s="16"/>
      <c r="J44" s="16"/>
      <c r="K44" s="16"/>
      <c r="L44" s="16"/>
      <c r="M44" s="16"/>
      <c r="N44" s="16"/>
      <c r="O44" s="16"/>
      <c r="P44" s="16"/>
    </row>
    <row r="45" ht="72" hidden="1" customHeight="1" outlineLevel="2" spans="1:16">
      <c r="A45" s="16">
        <v>2</v>
      </c>
      <c r="B45" s="16"/>
      <c r="C45" s="21" t="s">
        <v>133</v>
      </c>
      <c r="D45" s="18" t="s">
        <v>192</v>
      </c>
      <c r="E45" s="19" t="s">
        <v>132</v>
      </c>
      <c r="F45" s="20">
        <f>F44*0.1</f>
        <v>0.590985</v>
      </c>
      <c r="G45" s="16"/>
      <c r="H45" s="16"/>
      <c r="I45" s="16"/>
      <c r="J45" s="16"/>
      <c r="K45" s="16"/>
      <c r="L45" s="16"/>
      <c r="M45" s="16"/>
      <c r="N45" s="16"/>
      <c r="O45" s="16"/>
      <c r="P45" s="16"/>
    </row>
    <row r="46" ht="30" hidden="1" customHeight="1" outlineLevel="2" spans="1:16">
      <c r="A46" s="16">
        <v>3</v>
      </c>
      <c r="B46" s="26"/>
      <c r="C46" s="21" t="s">
        <v>193</v>
      </c>
      <c r="D46" s="18" t="s">
        <v>194</v>
      </c>
      <c r="E46" s="19" t="s">
        <v>132</v>
      </c>
      <c r="F46" s="20">
        <f>0.254*8.565</f>
        <v>2.17551</v>
      </c>
      <c r="G46" s="26"/>
      <c r="H46" s="26"/>
      <c r="I46" s="26"/>
      <c r="J46" s="26"/>
      <c r="K46" s="26"/>
      <c r="L46" s="26"/>
      <c r="M46" s="26"/>
      <c r="N46" s="26"/>
      <c r="O46" s="26"/>
      <c r="P46" s="26"/>
    </row>
    <row r="47" ht="38" hidden="1" customHeight="1" outlineLevel="2" spans="1:16">
      <c r="A47" s="16">
        <v>4</v>
      </c>
      <c r="B47" s="26"/>
      <c r="C47" s="21" t="s">
        <v>195</v>
      </c>
      <c r="D47" s="18" t="s">
        <v>196</v>
      </c>
      <c r="E47" s="19" t="s">
        <v>104</v>
      </c>
      <c r="F47" s="20">
        <v>6.2545</v>
      </c>
      <c r="G47" s="26"/>
      <c r="H47" s="26"/>
      <c r="I47" s="26"/>
      <c r="J47" s="26"/>
      <c r="K47" s="26"/>
      <c r="L47" s="26"/>
      <c r="M47" s="26"/>
      <c r="N47" s="26"/>
      <c r="O47" s="26"/>
      <c r="P47" s="26"/>
    </row>
    <row r="48" ht="38" hidden="1" customHeight="1" outlineLevel="2" spans="1:16">
      <c r="A48" s="16">
        <v>5</v>
      </c>
      <c r="B48" s="26"/>
      <c r="C48" s="21" t="s">
        <v>197</v>
      </c>
      <c r="D48" s="67" t="s">
        <v>198</v>
      </c>
      <c r="E48" s="19" t="s">
        <v>104</v>
      </c>
      <c r="F48" s="20">
        <f>(9.44)*0.6</f>
        <v>5.664</v>
      </c>
      <c r="G48" s="26"/>
      <c r="H48" s="26"/>
      <c r="I48" s="26"/>
      <c r="J48" s="26"/>
      <c r="K48" s="26"/>
      <c r="L48" s="26"/>
      <c r="M48" s="26"/>
      <c r="N48" s="26"/>
      <c r="O48" s="26"/>
      <c r="P48" s="26"/>
    </row>
    <row r="49" ht="40" hidden="1" customHeight="1" outlineLevel="2" spans="1:16">
      <c r="A49" s="16">
        <v>6</v>
      </c>
      <c r="B49" s="26"/>
      <c r="C49" s="21" t="s">
        <v>199</v>
      </c>
      <c r="D49" s="18" t="s">
        <v>200</v>
      </c>
      <c r="E49" s="19" t="s">
        <v>104</v>
      </c>
      <c r="F49" s="20">
        <f>(8.565*2+0.37*2)*0.35</f>
        <v>6.2545</v>
      </c>
      <c r="G49" s="26"/>
      <c r="H49" s="26"/>
      <c r="I49" s="26"/>
      <c r="J49" s="26"/>
      <c r="K49" s="26"/>
      <c r="L49" s="26"/>
      <c r="M49" s="26"/>
      <c r="N49" s="26"/>
      <c r="O49" s="26"/>
      <c r="P49" s="26"/>
    </row>
    <row r="50" ht="25" customHeight="1" outlineLevel="1" collapsed="1" spans="1:16">
      <c r="A50" s="23" t="s">
        <v>201</v>
      </c>
      <c r="B50" s="23"/>
      <c r="C50" s="72" t="s">
        <v>202</v>
      </c>
      <c r="D50" s="25" t="s">
        <v>203</v>
      </c>
      <c r="E50" s="73">
        <f>+(18.4+3.247+20.076+13.954+6+9.9+14.41+6.04+4.916+7.265+3.247)*0.3</f>
        <v>32.2365</v>
      </c>
      <c r="F50" s="20"/>
      <c r="G50" s="16"/>
      <c r="H50" s="16"/>
      <c r="I50" s="16"/>
      <c r="J50" s="16"/>
      <c r="K50" s="16"/>
      <c r="L50" s="16"/>
      <c r="M50" s="16"/>
      <c r="N50" s="16"/>
      <c r="O50" s="16"/>
      <c r="P50" s="16"/>
    </row>
    <row r="51" ht="43" hidden="1" customHeight="1" outlineLevel="2" spans="1:16">
      <c r="A51" s="16">
        <v>1</v>
      </c>
      <c r="B51" s="16"/>
      <c r="C51" s="21" t="s">
        <v>128</v>
      </c>
      <c r="D51" s="18" t="s">
        <v>129</v>
      </c>
      <c r="E51" s="19" t="s">
        <v>104</v>
      </c>
      <c r="F51" s="20">
        <v>64.473</v>
      </c>
      <c r="G51" s="16"/>
      <c r="H51" s="16"/>
      <c r="I51" s="16"/>
      <c r="J51" s="16"/>
      <c r="K51" s="16"/>
      <c r="L51" s="16"/>
      <c r="M51" s="16"/>
      <c r="N51" s="16"/>
      <c r="O51" s="16"/>
      <c r="P51" s="16"/>
    </row>
    <row r="52" ht="72" hidden="1" customHeight="1" outlineLevel="2" spans="1:16">
      <c r="A52" s="16">
        <v>2</v>
      </c>
      <c r="B52" s="16"/>
      <c r="C52" s="21" t="s">
        <v>133</v>
      </c>
      <c r="D52" s="18" t="s">
        <v>204</v>
      </c>
      <c r="E52" s="19" t="s">
        <v>132</v>
      </c>
      <c r="F52" s="20">
        <v>6.4473</v>
      </c>
      <c r="G52" s="16"/>
      <c r="H52" s="16"/>
      <c r="I52" s="16"/>
      <c r="J52" s="16"/>
      <c r="K52" s="16"/>
      <c r="L52" s="16"/>
      <c r="M52" s="16"/>
      <c r="N52" s="16"/>
      <c r="O52" s="16"/>
      <c r="P52" s="16"/>
    </row>
    <row r="53" ht="34" hidden="1" customHeight="1" outlineLevel="2" spans="1:16">
      <c r="A53" s="16">
        <v>3</v>
      </c>
      <c r="B53" s="26"/>
      <c r="C53" s="21" t="s">
        <v>205</v>
      </c>
      <c r="D53" s="18" t="s">
        <v>206</v>
      </c>
      <c r="E53" s="19" t="s">
        <v>132</v>
      </c>
      <c r="F53" s="20">
        <v>49.966575</v>
      </c>
      <c r="G53" s="26"/>
      <c r="H53" s="26"/>
      <c r="I53" s="26"/>
      <c r="J53" s="26"/>
      <c r="K53" s="26"/>
      <c r="L53" s="26"/>
      <c r="M53" s="26"/>
      <c r="N53" s="26"/>
      <c r="O53" s="26"/>
      <c r="P53" s="26"/>
    </row>
    <row r="54" ht="40" hidden="1" customHeight="1" outlineLevel="2" spans="1:16">
      <c r="A54" s="16">
        <v>4</v>
      </c>
      <c r="B54" s="26"/>
      <c r="C54" s="21" t="s">
        <v>207</v>
      </c>
      <c r="D54" s="67" t="s">
        <v>208</v>
      </c>
      <c r="E54" s="19" t="s">
        <v>209</v>
      </c>
      <c r="F54" s="20">
        <v>11</v>
      </c>
      <c r="G54" s="26"/>
      <c r="H54" s="26"/>
      <c r="I54" s="26"/>
      <c r="J54" s="26"/>
      <c r="K54" s="26"/>
      <c r="L54" s="26"/>
      <c r="M54" s="26"/>
      <c r="N54" s="26"/>
      <c r="O54" s="26"/>
      <c r="P54" s="26"/>
    </row>
    <row r="55" ht="28" customHeight="1" outlineLevel="1" collapsed="1" spans="1:16">
      <c r="A55" s="23" t="s">
        <v>210</v>
      </c>
      <c r="B55" s="23"/>
      <c r="C55" s="72" t="s">
        <v>211</v>
      </c>
      <c r="D55" s="25" t="s">
        <v>212</v>
      </c>
      <c r="E55" s="70">
        <f>+(6.452+3.6)*0.42</f>
        <v>4.22184</v>
      </c>
      <c r="F55" s="20"/>
      <c r="G55" s="16"/>
      <c r="H55" s="16"/>
      <c r="I55" s="16"/>
      <c r="J55" s="16"/>
      <c r="K55" s="16"/>
      <c r="L55" s="16"/>
      <c r="M55" s="16"/>
      <c r="N55" s="16"/>
      <c r="O55" s="16"/>
      <c r="P55" s="16"/>
    </row>
    <row r="56" ht="40" hidden="1" customHeight="1" outlineLevel="2" spans="1:16">
      <c r="A56" s="16">
        <v>1</v>
      </c>
      <c r="B56" s="74"/>
      <c r="C56" s="21" t="s">
        <v>128</v>
      </c>
      <c r="D56" s="18" t="s">
        <v>129</v>
      </c>
      <c r="E56" s="19" t="s">
        <v>104</v>
      </c>
      <c r="F56" s="20">
        <f>F57/0.1</f>
        <v>6.93588</v>
      </c>
      <c r="G56" s="16"/>
      <c r="H56" s="16"/>
      <c r="I56" s="16"/>
      <c r="J56" s="16"/>
      <c r="K56" s="16"/>
      <c r="L56" s="16"/>
      <c r="M56" s="16"/>
      <c r="N56" s="16"/>
      <c r="O56" s="16"/>
      <c r="P56" s="16"/>
    </row>
    <row r="57" ht="72" hidden="1" customHeight="1" outlineLevel="2" spans="1:16">
      <c r="A57" s="16">
        <v>2</v>
      </c>
      <c r="B57" s="74"/>
      <c r="C57" s="21" t="s">
        <v>133</v>
      </c>
      <c r="D57" s="18" t="s">
        <v>187</v>
      </c>
      <c r="E57" s="19" t="s">
        <v>132</v>
      </c>
      <c r="F57" s="20">
        <f>(6.452+3.6)*0.1*0.69</f>
        <v>0.693588</v>
      </c>
      <c r="G57" s="16"/>
      <c r="H57" s="16"/>
      <c r="I57" s="16"/>
      <c r="J57" s="16"/>
      <c r="K57" s="16"/>
      <c r="L57" s="16"/>
      <c r="M57" s="16"/>
      <c r="N57" s="16"/>
      <c r="O57" s="16"/>
      <c r="P57" s="16"/>
    </row>
    <row r="58" ht="30" hidden="1" customHeight="1" outlineLevel="2" spans="1:16">
      <c r="A58" s="16">
        <v>3</v>
      </c>
      <c r="B58" s="74"/>
      <c r="C58" s="21" t="s">
        <v>193</v>
      </c>
      <c r="D58" s="18" t="s">
        <v>194</v>
      </c>
      <c r="E58" s="19" t="s">
        <v>132</v>
      </c>
      <c r="F58" s="20">
        <f>(6.452+3.6)*0.254</f>
        <v>2.553208</v>
      </c>
      <c r="G58" s="26"/>
      <c r="H58" s="26"/>
      <c r="I58" s="26"/>
      <c r="J58" s="26"/>
      <c r="K58" s="26"/>
      <c r="L58" s="26"/>
      <c r="M58" s="26"/>
      <c r="N58" s="26"/>
      <c r="O58" s="26"/>
      <c r="P58" s="26"/>
    </row>
    <row r="59" ht="38" hidden="1" customHeight="1" outlineLevel="2" spans="1:16">
      <c r="A59" s="16">
        <v>4</v>
      </c>
      <c r="B59" s="74"/>
      <c r="C59" s="21" t="s">
        <v>195</v>
      </c>
      <c r="D59" s="18" t="s">
        <v>213</v>
      </c>
      <c r="E59" s="19" t="s">
        <v>104</v>
      </c>
      <c r="F59" s="20">
        <f>(0.53+0.35)*(6.452+3.6+0.6*2)</f>
        <v>9.90176</v>
      </c>
      <c r="G59" s="26"/>
      <c r="H59" s="26"/>
      <c r="I59" s="26"/>
      <c r="J59" s="26"/>
      <c r="K59" s="26"/>
      <c r="L59" s="26"/>
      <c r="M59" s="26"/>
      <c r="N59" s="26"/>
      <c r="O59" s="26"/>
      <c r="P59" s="26"/>
    </row>
    <row r="60" ht="38" hidden="1" customHeight="1" outlineLevel="2" spans="1:16">
      <c r="A60" s="16">
        <v>5</v>
      </c>
      <c r="B60" s="74"/>
      <c r="C60" s="21" t="s">
        <v>197</v>
      </c>
      <c r="D60" s="67" t="s">
        <v>198</v>
      </c>
      <c r="E60" s="19" t="s">
        <v>104</v>
      </c>
      <c r="F60" s="20">
        <f>(6.452+3.6)*(0.6+0.1*2)+0.106*2+9.9</f>
        <v>18.1536</v>
      </c>
      <c r="G60" s="26"/>
      <c r="H60" s="26"/>
      <c r="I60" s="26"/>
      <c r="J60" s="26"/>
      <c r="K60" s="26"/>
      <c r="L60" s="26"/>
      <c r="M60" s="26"/>
      <c r="N60" s="26"/>
      <c r="O60" s="26"/>
      <c r="P60" s="26"/>
    </row>
    <row r="61" ht="40" hidden="1" customHeight="1" outlineLevel="2" spans="1:16">
      <c r="A61" s="16">
        <v>6</v>
      </c>
      <c r="B61" s="74"/>
      <c r="C61" s="21" t="s">
        <v>199</v>
      </c>
      <c r="D61" s="18" t="s">
        <v>200</v>
      </c>
      <c r="E61" s="19" t="s">
        <v>104</v>
      </c>
      <c r="F61" s="20">
        <f>(6.452+3.6)*0.6</f>
        <v>6.0312</v>
      </c>
      <c r="G61" s="26"/>
      <c r="H61" s="26"/>
      <c r="I61" s="26"/>
      <c r="J61" s="26"/>
      <c r="K61" s="26"/>
      <c r="L61" s="26"/>
      <c r="M61" s="26"/>
      <c r="N61" s="26"/>
      <c r="O61" s="26"/>
      <c r="P61" s="26"/>
    </row>
    <row r="62" ht="40" customHeight="1" outlineLevel="1" collapsed="1" spans="1:16">
      <c r="A62" s="23" t="s">
        <v>214</v>
      </c>
      <c r="B62" s="23"/>
      <c r="C62" s="72" t="s">
        <v>215</v>
      </c>
      <c r="D62" s="25" t="s">
        <v>212</v>
      </c>
      <c r="E62" s="70">
        <f>F66</f>
        <v>4.05</v>
      </c>
      <c r="F62" s="20"/>
      <c r="G62" s="26"/>
      <c r="H62" s="26"/>
      <c r="I62" s="26"/>
      <c r="J62" s="26"/>
      <c r="K62" s="26"/>
      <c r="L62" s="26"/>
      <c r="M62" s="26"/>
      <c r="N62" s="26"/>
      <c r="O62" s="26"/>
      <c r="P62" s="26"/>
    </row>
    <row r="63" ht="40" hidden="1" customHeight="1" outlineLevel="2" spans="1:16">
      <c r="A63" s="16">
        <v>1</v>
      </c>
      <c r="B63" s="16"/>
      <c r="C63" s="21" t="s">
        <v>128</v>
      </c>
      <c r="D63" s="18" t="s">
        <v>129</v>
      </c>
      <c r="E63" s="19" t="s">
        <v>104</v>
      </c>
      <c r="F63" s="20">
        <v>6.021</v>
      </c>
      <c r="G63" s="16"/>
      <c r="H63" s="16"/>
      <c r="I63" s="16"/>
      <c r="J63" s="16"/>
      <c r="K63" s="16"/>
      <c r="L63" s="16"/>
      <c r="M63" s="16"/>
      <c r="N63" s="16"/>
      <c r="O63" s="16"/>
      <c r="P63" s="16"/>
    </row>
    <row r="64" ht="40" hidden="1" customHeight="1" outlineLevel="2" spans="1:16">
      <c r="A64" s="16">
        <v>2</v>
      </c>
      <c r="B64" s="16"/>
      <c r="C64" s="21" t="s">
        <v>130</v>
      </c>
      <c r="D64" s="67" t="s">
        <v>131</v>
      </c>
      <c r="E64" s="19" t="s">
        <v>132</v>
      </c>
      <c r="F64" s="20">
        <v>0.90315</v>
      </c>
      <c r="G64" s="16"/>
      <c r="H64" s="16"/>
      <c r="I64" s="16"/>
      <c r="J64" s="16"/>
      <c r="K64" s="16"/>
      <c r="L64" s="16"/>
      <c r="M64" s="16"/>
      <c r="N64" s="16"/>
      <c r="O64" s="16"/>
      <c r="P64" s="16"/>
    </row>
    <row r="65" ht="72" hidden="1" customHeight="1" outlineLevel="2" spans="1:16">
      <c r="A65" s="16">
        <v>3</v>
      </c>
      <c r="B65" s="16"/>
      <c r="C65" s="21" t="s">
        <v>133</v>
      </c>
      <c r="D65" s="18" t="s">
        <v>216</v>
      </c>
      <c r="E65" s="19" t="s">
        <v>132</v>
      </c>
      <c r="F65" s="20">
        <v>1.0035</v>
      </c>
      <c r="G65" s="16"/>
      <c r="H65" s="16"/>
      <c r="I65" s="16"/>
      <c r="J65" s="16"/>
      <c r="K65" s="16"/>
      <c r="L65" s="16"/>
      <c r="M65" s="16"/>
      <c r="N65" s="16"/>
      <c r="O65" s="16"/>
      <c r="P65" s="16"/>
    </row>
    <row r="66" ht="41" hidden="1" customHeight="1" outlineLevel="2" spans="1:16">
      <c r="A66" s="16">
        <v>4</v>
      </c>
      <c r="B66" s="26"/>
      <c r="C66" s="21" t="s">
        <v>217</v>
      </c>
      <c r="D66" s="18" t="s">
        <v>218</v>
      </c>
      <c r="E66" s="19" t="s">
        <v>104</v>
      </c>
      <c r="F66" s="20">
        <v>4.05</v>
      </c>
      <c r="G66" s="26"/>
      <c r="H66" s="26"/>
      <c r="I66" s="26"/>
      <c r="J66" s="26"/>
      <c r="K66" s="26"/>
      <c r="L66" s="26"/>
      <c r="M66" s="26"/>
      <c r="N66" s="26"/>
      <c r="O66" s="26"/>
      <c r="P66" s="26"/>
    </row>
    <row r="67" ht="41" customHeight="1" outlineLevel="1" collapsed="1" spans="1:16">
      <c r="A67" s="23" t="s">
        <v>219</v>
      </c>
      <c r="B67" s="23"/>
      <c r="C67" s="72" t="s">
        <v>220</v>
      </c>
      <c r="D67" s="25" t="s">
        <v>221</v>
      </c>
      <c r="E67" s="70">
        <f>F72+F73</f>
        <v>20.6514</v>
      </c>
      <c r="F67" s="20"/>
      <c r="G67" s="26"/>
      <c r="H67" s="26"/>
      <c r="I67" s="26"/>
      <c r="J67" s="26"/>
      <c r="K67" s="26"/>
      <c r="L67" s="26"/>
      <c r="M67" s="26"/>
      <c r="N67" s="26"/>
      <c r="O67" s="26"/>
      <c r="P67" s="26"/>
    </row>
    <row r="68" ht="40" hidden="1" customHeight="1" outlineLevel="2" spans="1:16">
      <c r="A68" s="16">
        <v>1</v>
      </c>
      <c r="B68" s="16"/>
      <c r="C68" s="21" t="s">
        <v>128</v>
      </c>
      <c r="D68" s="18" t="s">
        <v>129</v>
      </c>
      <c r="E68" s="19" t="s">
        <v>104</v>
      </c>
      <c r="F68" s="20">
        <v>16.0786666666667</v>
      </c>
      <c r="G68" s="16"/>
      <c r="H68" s="16"/>
      <c r="I68" s="16"/>
      <c r="J68" s="16"/>
      <c r="K68" s="16"/>
      <c r="L68" s="16"/>
      <c r="M68" s="16"/>
      <c r="N68" s="16"/>
      <c r="O68" s="16"/>
      <c r="P68" s="16"/>
    </row>
    <row r="69" ht="40" hidden="1" customHeight="1" outlineLevel="2" spans="1:16">
      <c r="A69" s="16">
        <v>2</v>
      </c>
      <c r="B69" s="16"/>
      <c r="C69" s="21" t="s">
        <v>130</v>
      </c>
      <c r="D69" s="67" t="s">
        <v>131</v>
      </c>
      <c r="E69" s="19" t="s">
        <v>132</v>
      </c>
      <c r="F69" s="20">
        <v>2.4118</v>
      </c>
      <c r="G69" s="16"/>
      <c r="H69" s="16"/>
      <c r="I69" s="16"/>
      <c r="J69" s="16"/>
      <c r="K69" s="16"/>
      <c r="L69" s="16"/>
      <c r="M69" s="16"/>
      <c r="N69" s="16"/>
      <c r="O69" s="16"/>
      <c r="P69" s="16"/>
    </row>
    <row r="70" ht="72" hidden="1" customHeight="1" outlineLevel="2" spans="1:16">
      <c r="A70" s="16">
        <v>3</v>
      </c>
      <c r="B70" s="16"/>
      <c r="C70" s="21" t="s">
        <v>133</v>
      </c>
      <c r="D70" s="18" t="s">
        <v>216</v>
      </c>
      <c r="E70" s="19" t="s">
        <v>132</v>
      </c>
      <c r="F70" s="20">
        <v>2.5305</v>
      </c>
      <c r="G70" s="16"/>
      <c r="H70" s="16"/>
      <c r="I70" s="16"/>
      <c r="J70" s="16"/>
      <c r="K70" s="16"/>
      <c r="L70" s="16"/>
      <c r="M70" s="16"/>
      <c r="N70" s="16"/>
      <c r="O70" s="16"/>
      <c r="P70" s="16"/>
    </row>
    <row r="71" ht="42" hidden="1" customHeight="1" outlineLevel="2" spans="1:16">
      <c r="A71" s="16">
        <v>4</v>
      </c>
      <c r="B71" s="16"/>
      <c r="C71" s="21" t="s">
        <v>222</v>
      </c>
      <c r="D71" s="18" t="s">
        <v>223</v>
      </c>
      <c r="E71" s="19" t="s">
        <v>224</v>
      </c>
      <c r="F71" s="20">
        <v>0.208</v>
      </c>
      <c r="G71" s="16"/>
      <c r="H71" s="16"/>
      <c r="I71" s="16"/>
      <c r="J71" s="16"/>
      <c r="K71" s="16"/>
      <c r="L71" s="16"/>
      <c r="M71" s="16"/>
      <c r="N71" s="16"/>
      <c r="O71" s="16"/>
      <c r="P71" s="16"/>
    </row>
    <row r="72" ht="48" hidden="1" customHeight="1" outlineLevel="2" spans="1:16">
      <c r="A72" s="16">
        <v>5</v>
      </c>
      <c r="B72" s="26"/>
      <c r="C72" s="21" t="s">
        <v>225</v>
      </c>
      <c r="D72" s="18" t="s">
        <v>226</v>
      </c>
      <c r="E72" s="19" t="s">
        <v>104</v>
      </c>
      <c r="F72" s="20">
        <v>19.3452</v>
      </c>
      <c r="G72" s="26"/>
      <c r="H72" s="26"/>
      <c r="I72" s="26"/>
      <c r="J72" s="26"/>
      <c r="K72" s="26"/>
      <c r="L72" s="26"/>
      <c r="M72" s="26"/>
      <c r="N72" s="26"/>
      <c r="O72" s="26"/>
      <c r="P72" s="26"/>
    </row>
    <row r="73" ht="50" hidden="1" customHeight="1" outlineLevel="2" spans="1:16">
      <c r="A73" s="16">
        <v>6</v>
      </c>
      <c r="B73" s="26"/>
      <c r="C73" s="21" t="s">
        <v>225</v>
      </c>
      <c r="D73" s="18" t="s">
        <v>227</v>
      </c>
      <c r="E73" s="19" t="s">
        <v>104</v>
      </c>
      <c r="F73" s="20">
        <v>1.3062</v>
      </c>
      <c r="G73" s="26"/>
      <c r="H73" s="26"/>
      <c r="I73" s="26"/>
      <c r="J73" s="26"/>
      <c r="K73" s="26"/>
      <c r="L73" s="26"/>
      <c r="M73" s="26"/>
      <c r="N73" s="26"/>
      <c r="O73" s="26"/>
      <c r="P73" s="26"/>
    </row>
    <row r="74" ht="50" hidden="1" customHeight="1" outlineLevel="2" spans="1:16">
      <c r="A74" s="16">
        <v>7</v>
      </c>
      <c r="B74" s="26"/>
      <c r="C74" s="21" t="s">
        <v>228</v>
      </c>
      <c r="D74" s="18" t="s">
        <v>229</v>
      </c>
      <c r="E74" s="19" t="s">
        <v>156</v>
      </c>
      <c r="F74" s="20">
        <f>9.08+3.11</f>
        <v>12.19</v>
      </c>
      <c r="G74" s="26"/>
      <c r="H74" s="26"/>
      <c r="I74" s="26"/>
      <c r="J74" s="26"/>
      <c r="K74" s="26"/>
      <c r="L74" s="26"/>
      <c r="M74" s="26"/>
      <c r="N74" s="26"/>
      <c r="O74" s="26"/>
      <c r="P74" s="26"/>
    </row>
    <row r="75" ht="50" customHeight="1" outlineLevel="1" collapsed="1" spans="1:16">
      <c r="A75" s="23" t="s">
        <v>230</v>
      </c>
      <c r="B75" s="23"/>
      <c r="C75" s="72" t="s">
        <v>220</v>
      </c>
      <c r="D75" s="25" t="s">
        <v>231</v>
      </c>
      <c r="E75" s="70">
        <f>+(1.7+3.024)*0.3</f>
        <v>1.4172</v>
      </c>
      <c r="F75" s="20"/>
      <c r="G75" s="26"/>
      <c r="H75" s="26"/>
      <c r="I75" s="26"/>
      <c r="J75" s="26"/>
      <c r="K75" s="26"/>
      <c r="L75" s="26"/>
      <c r="M75" s="26"/>
      <c r="N75" s="26"/>
      <c r="O75" s="26"/>
      <c r="P75" s="26"/>
    </row>
    <row r="76" ht="50" hidden="1" customHeight="1" outlineLevel="2" spans="1:16">
      <c r="A76" s="16">
        <v>1</v>
      </c>
      <c r="B76" s="16"/>
      <c r="C76" s="21" t="s">
        <v>128</v>
      </c>
      <c r="D76" s="18" t="s">
        <v>129</v>
      </c>
      <c r="E76" s="19" t="s">
        <v>104</v>
      </c>
      <c r="F76" s="20">
        <v>4.53933333333333</v>
      </c>
      <c r="G76" s="26"/>
      <c r="H76" s="26"/>
      <c r="I76" s="26"/>
      <c r="J76" s="26"/>
      <c r="K76" s="26"/>
      <c r="L76" s="26"/>
      <c r="M76" s="26"/>
      <c r="N76" s="26"/>
      <c r="O76" s="26"/>
      <c r="P76" s="26"/>
    </row>
    <row r="77" ht="78" hidden="1" customHeight="1" outlineLevel="2" spans="1:16">
      <c r="A77" s="16">
        <v>2</v>
      </c>
      <c r="B77" s="16"/>
      <c r="C77" s="21" t="s">
        <v>133</v>
      </c>
      <c r="D77" s="18" t="s">
        <v>204</v>
      </c>
      <c r="E77" s="19" t="s">
        <v>132</v>
      </c>
      <c r="F77" s="20">
        <v>0.6809</v>
      </c>
      <c r="G77" s="26"/>
      <c r="H77" s="26"/>
      <c r="I77" s="26"/>
      <c r="J77" s="26"/>
      <c r="K77" s="26"/>
      <c r="L77" s="26"/>
      <c r="M77" s="26"/>
      <c r="N77" s="26"/>
      <c r="O77" s="26"/>
      <c r="P77" s="26"/>
    </row>
    <row r="78" ht="50" hidden="1" customHeight="1" outlineLevel="2" spans="1:16">
      <c r="A78" s="16">
        <v>3</v>
      </c>
      <c r="B78" s="26"/>
      <c r="C78" s="21" t="s">
        <v>193</v>
      </c>
      <c r="D78" s="18" t="s">
        <v>232</v>
      </c>
      <c r="E78" s="19" t="s">
        <v>132</v>
      </c>
      <c r="F78" s="20">
        <v>0.7244</v>
      </c>
      <c r="G78" s="26"/>
      <c r="H78" s="26"/>
      <c r="I78" s="26"/>
      <c r="J78" s="26"/>
      <c r="K78" s="26"/>
      <c r="L78" s="26"/>
      <c r="M78" s="26"/>
      <c r="N78" s="26"/>
      <c r="O78" s="26"/>
      <c r="P78" s="26"/>
    </row>
    <row r="79" ht="78" hidden="1" customHeight="1" outlineLevel="2" spans="1:16">
      <c r="A79" s="16">
        <v>4</v>
      </c>
      <c r="B79" s="26"/>
      <c r="C79" s="21" t="s">
        <v>233</v>
      </c>
      <c r="D79" s="18" t="s">
        <v>234</v>
      </c>
      <c r="E79" s="19" t="s">
        <v>132</v>
      </c>
      <c r="F79" s="20">
        <v>0.6244</v>
      </c>
      <c r="G79" s="26"/>
      <c r="H79" s="26"/>
      <c r="I79" s="26"/>
      <c r="J79" s="26"/>
      <c r="K79" s="26"/>
      <c r="L79" s="26"/>
      <c r="M79" s="26"/>
      <c r="N79" s="26"/>
      <c r="O79" s="26"/>
      <c r="P79" s="26"/>
    </row>
    <row r="80" ht="50" hidden="1" customHeight="1" outlineLevel="2" spans="1:16">
      <c r="A80" s="16">
        <v>5</v>
      </c>
      <c r="B80" s="26"/>
      <c r="C80" s="21" t="s">
        <v>222</v>
      </c>
      <c r="D80" s="18" t="s">
        <v>223</v>
      </c>
      <c r="E80" s="19" t="s">
        <v>224</v>
      </c>
      <c r="F80" s="20">
        <v>0.046</v>
      </c>
      <c r="G80" s="26"/>
      <c r="H80" s="26"/>
      <c r="I80" s="26"/>
      <c r="J80" s="26"/>
      <c r="K80" s="26"/>
      <c r="L80" s="26"/>
      <c r="M80" s="26"/>
      <c r="N80" s="26"/>
      <c r="O80" s="26"/>
      <c r="P80" s="26"/>
    </row>
    <row r="81" ht="50" hidden="1" customHeight="1" outlineLevel="2" spans="1:16">
      <c r="A81" s="16">
        <v>6</v>
      </c>
      <c r="B81" s="26"/>
      <c r="C81" s="21" t="s">
        <v>205</v>
      </c>
      <c r="D81" s="18" t="s">
        <v>206</v>
      </c>
      <c r="E81" s="19" t="s">
        <v>132</v>
      </c>
      <c r="F81" s="20">
        <v>3.5906</v>
      </c>
      <c r="G81" s="26"/>
      <c r="H81" s="26"/>
      <c r="I81" s="26"/>
      <c r="J81" s="26"/>
      <c r="K81" s="26"/>
      <c r="L81" s="26"/>
      <c r="M81" s="26"/>
      <c r="N81" s="26"/>
      <c r="O81" s="26"/>
      <c r="P81" s="26"/>
    </row>
    <row r="82" ht="50" hidden="1" customHeight="1" outlineLevel="2" spans="1:16">
      <c r="A82" s="16">
        <v>7</v>
      </c>
      <c r="B82" s="26"/>
      <c r="C82" s="21" t="s">
        <v>207</v>
      </c>
      <c r="D82" s="67" t="s">
        <v>235</v>
      </c>
      <c r="E82" s="19" t="s">
        <v>209</v>
      </c>
      <c r="F82" s="20">
        <v>1</v>
      </c>
      <c r="G82" s="26"/>
      <c r="H82" s="26"/>
      <c r="I82" s="26"/>
      <c r="J82" s="26"/>
      <c r="K82" s="26"/>
      <c r="L82" s="26"/>
      <c r="M82" s="26"/>
      <c r="N82" s="26"/>
      <c r="O82" s="26"/>
      <c r="P82" s="26"/>
    </row>
    <row r="83" ht="50" hidden="1" customHeight="1" outlineLevel="2" spans="1:16">
      <c r="A83" s="16">
        <v>8</v>
      </c>
      <c r="B83" s="26"/>
      <c r="C83" s="21" t="s">
        <v>236</v>
      </c>
      <c r="D83" s="75" t="s">
        <v>237</v>
      </c>
      <c r="E83" s="19" t="s">
        <v>104</v>
      </c>
      <c r="F83" s="20">
        <v>11.28</v>
      </c>
      <c r="G83" s="26"/>
      <c r="H83" s="26"/>
      <c r="I83" s="26"/>
      <c r="J83" s="26"/>
      <c r="K83" s="26"/>
      <c r="L83" s="26"/>
      <c r="M83" s="26"/>
      <c r="N83" s="26"/>
      <c r="O83" s="26"/>
      <c r="P83" s="26"/>
    </row>
    <row r="84" ht="36" customHeight="1" outlineLevel="1" collapsed="1" spans="1:16">
      <c r="A84" s="23" t="s">
        <v>238</v>
      </c>
      <c r="B84" s="23"/>
      <c r="C84" s="72" t="s">
        <v>239</v>
      </c>
      <c r="D84" s="25" t="s">
        <v>240</v>
      </c>
      <c r="E84" s="70">
        <f>+(4.466+4.946+2.04+11.715)*0.42</f>
        <v>9.73014</v>
      </c>
      <c r="F84" s="20"/>
      <c r="G84" s="26"/>
      <c r="H84" s="26"/>
      <c r="I84" s="26"/>
      <c r="J84" s="26"/>
      <c r="K84" s="26"/>
      <c r="L84" s="26"/>
      <c r="M84" s="26"/>
      <c r="N84" s="26"/>
      <c r="O84" s="26"/>
      <c r="P84" s="26"/>
    </row>
    <row r="85" ht="32" hidden="1" customHeight="1" outlineLevel="2" spans="1:16">
      <c r="A85" s="16">
        <v>1</v>
      </c>
      <c r="B85" s="16"/>
      <c r="C85" s="21" t="s">
        <v>128</v>
      </c>
      <c r="D85" s="18" t="s">
        <v>129</v>
      </c>
      <c r="E85" s="19" t="s">
        <v>104</v>
      </c>
      <c r="F85" s="20">
        <v>19.319</v>
      </c>
      <c r="G85" s="26"/>
      <c r="H85" s="26"/>
      <c r="I85" s="26"/>
      <c r="J85" s="26"/>
      <c r="K85" s="26"/>
      <c r="L85" s="26"/>
      <c r="M85" s="26"/>
      <c r="N85" s="26"/>
      <c r="O85" s="26"/>
      <c r="P85" s="26"/>
    </row>
    <row r="86" ht="78" hidden="1" customHeight="1" outlineLevel="2" spans="1:16">
      <c r="A86" s="16">
        <v>2</v>
      </c>
      <c r="B86" s="16"/>
      <c r="C86" s="21" t="s">
        <v>133</v>
      </c>
      <c r="D86" s="18" t="s">
        <v>241</v>
      </c>
      <c r="E86" s="19" t="s">
        <v>132</v>
      </c>
      <c r="F86" s="20">
        <v>1.9319</v>
      </c>
      <c r="G86" s="26"/>
      <c r="H86" s="26"/>
      <c r="I86" s="26"/>
      <c r="J86" s="26"/>
      <c r="K86" s="26"/>
      <c r="L86" s="26"/>
      <c r="M86" s="26"/>
      <c r="N86" s="26"/>
      <c r="O86" s="26"/>
      <c r="P86" s="26"/>
    </row>
    <row r="87" ht="32" hidden="1" customHeight="1" outlineLevel="2" spans="1:16">
      <c r="A87" s="16">
        <v>3</v>
      </c>
      <c r="B87" s="16"/>
      <c r="C87" s="21" t="s">
        <v>193</v>
      </c>
      <c r="D87" s="18" t="s">
        <v>194</v>
      </c>
      <c r="E87" s="19" t="s">
        <v>132</v>
      </c>
      <c r="F87" s="20">
        <v>6.5333</v>
      </c>
      <c r="G87" s="26"/>
      <c r="H87" s="26"/>
      <c r="I87" s="26"/>
      <c r="J87" s="26"/>
      <c r="K87" s="26"/>
      <c r="L87" s="26"/>
      <c r="M87" s="26"/>
      <c r="N87" s="26"/>
      <c r="O87" s="26"/>
      <c r="P87" s="26"/>
    </row>
    <row r="88" ht="72" hidden="1" outlineLevel="2" spans="1:16">
      <c r="A88" s="16">
        <v>4</v>
      </c>
      <c r="B88" s="26"/>
      <c r="C88" s="21" t="s">
        <v>242</v>
      </c>
      <c r="D88" s="18" t="s">
        <v>243</v>
      </c>
      <c r="E88" s="19" t="s">
        <v>132</v>
      </c>
      <c r="F88" s="20">
        <v>1.221</v>
      </c>
      <c r="G88" s="26"/>
      <c r="H88" s="26"/>
      <c r="I88" s="26"/>
      <c r="J88" s="26"/>
      <c r="K88" s="26"/>
      <c r="L88" s="26"/>
      <c r="M88" s="26"/>
      <c r="N88" s="26"/>
      <c r="O88" s="26"/>
      <c r="P88" s="26"/>
    </row>
    <row r="89" ht="32" hidden="1" customHeight="1" outlineLevel="2" spans="1:16">
      <c r="A89" s="16">
        <v>5</v>
      </c>
      <c r="B89" s="26"/>
      <c r="C89" s="21" t="s">
        <v>222</v>
      </c>
      <c r="D89" s="18" t="s">
        <v>223</v>
      </c>
      <c r="E89" s="19" t="s">
        <v>224</v>
      </c>
      <c r="F89" s="20">
        <v>0.08</v>
      </c>
      <c r="G89" s="26"/>
      <c r="H89" s="26"/>
      <c r="I89" s="26"/>
      <c r="J89" s="26"/>
      <c r="K89" s="26"/>
      <c r="L89" s="26"/>
      <c r="M89" s="26"/>
      <c r="N89" s="26"/>
      <c r="O89" s="26"/>
      <c r="P89" s="26"/>
    </row>
    <row r="90" ht="39" hidden="1" customHeight="1" outlineLevel="2" spans="1:16">
      <c r="A90" s="16">
        <v>6</v>
      </c>
      <c r="B90" s="26"/>
      <c r="C90" s="21" t="s">
        <v>195</v>
      </c>
      <c r="D90" s="18" t="s">
        <v>244</v>
      </c>
      <c r="E90" s="19" t="s">
        <v>104</v>
      </c>
      <c r="F90" s="20">
        <v>25.76</v>
      </c>
      <c r="G90" s="26"/>
      <c r="H90" s="26"/>
      <c r="I90" s="26"/>
      <c r="J90" s="26"/>
      <c r="K90" s="26"/>
      <c r="L90" s="26"/>
      <c r="M90" s="26"/>
      <c r="N90" s="26"/>
      <c r="O90" s="26"/>
      <c r="P90" s="26"/>
    </row>
    <row r="91" ht="33" hidden="1" customHeight="1" outlineLevel="2" spans="1:16">
      <c r="A91" s="16">
        <v>7</v>
      </c>
      <c r="B91" s="26"/>
      <c r="C91" s="21" t="s">
        <v>197</v>
      </c>
      <c r="D91" s="67" t="s">
        <v>198</v>
      </c>
      <c r="E91" s="19" t="s">
        <v>104</v>
      </c>
      <c r="F91" s="20">
        <v>25.76</v>
      </c>
      <c r="G91" s="26"/>
      <c r="H91" s="26"/>
      <c r="I91" s="26"/>
      <c r="J91" s="26"/>
      <c r="K91" s="26"/>
      <c r="L91" s="26"/>
      <c r="M91" s="26"/>
      <c r="N91" s="26"/>
      <c r="O91" s="26"/>
      <c r="P91" s="26"/>
    </row>
    <row r="92" ht="30" customHeight="1" outlineLevel="1" collapsed="1" spans="1:16">
      <c r="A92" s="23" t="s">
        <v>245</v>
      </c>
      <c r="B92" s="23"/>
      <c r="C92" s="72" t="s">
        <v>239</v>
      </c>
      <c r="D92" s="25" t="s">
        <v>246</v>
      </c>
      <c r="E92" s="70">
        <f>F100+F101+9.165</f>
        <v>10.857</v>
      </c>
      <c r="F92" s="20"/>
      <c r="G92" s="26"/>
      <c r="H92" s="26"/>
      <c r="I92" s="26"/>
      <c r="J92" s="26"/>
      <c r="K92" s="26"/>
      <c r="L92" s="26"/>
      <c r="M92" s="26"/>
      <c r="N92" s="26"/>
      <c r="O92" s="26"/>
      <c r="P92" s="26"/>
    </row>
    <row r="93" ht="28" hidden="1" customHeight="1" outlineLevel="2" spans="1:16">
      <c r="A93" s="16">
        <v>1</v>
      </c>
      <c r="B93" s="16"/>
      <c r="C93" s="21" t="s">
        <v>128</v>
      </c>
      <c r="D93" s="18" t="s">
        <v>129</v>
      </c>
      <c r="E93" s="19" t="s">
        <v>104</v>
      </c>
      <c r="F93" s="20">
        <f>F94/0.15+F95/0.1</f>
        <v>10.7145</v>
      </c>
      <c r="G93" s="26"/>
      <c r="H93" s="26"/>
      <c r="I93" s="26"/>
      <c r="J93" s="26"/>
      <c r="K93" s="26"/>
      <c r="L93" s="26"/>
      <c r="M93" s="26"/>
      <c r="N93" s="26"/>
      <c r="O93" s="26"/>
      <c r="P93" s="26"/>
    </row>
    <row r="94" ht="28" hidden="1" customHeight="1" outlineLevel="2" spans="1:16">
      <c r="A94" s="16">
        <v>2</v>
      </c>
      <c r="B94" s="16"/>
      <c r="C94" s="21" t="s">
        <v>130</v>
      </c>
      <c r="D94" s="67" t="s">
        <v>131</v>
      </c>
      <c r="E94" s="19" t="s">
        <v>132</v>
      </c>
      <c r="F94" s="20">
        <f>1.35*5.55*0.15</f>
        <v>1.123875</v>
      </c>
      <c r="G94" s="26"/>
      <c r="H94" s="26"/>
      <c r="I94" s="26"/>
      <c r="J94" s="26"/>
      <c r="K94" s="26"/>
      <c r="L94" s="26"/>
      <c r="M94" s="26"/>
      <c r="N94" s="26"/>
      <c r="O94" s="26"/>
      <c r="P94" s="26"/>
    </row>
    <row r="95" ht="28" hidden="1" customHeight="1" outlineLevel="2" spans="1:16">
      <c r="A95" s="16">
        <v>3</v>
      </c>
      <c r="B95" s="16"/>
      <c r="C95" s="21" t="s">
        <v>133</v>
      </c>
      <c r="D95" s="18" t="s">
        <v>241</v>
      </c>
      <c r="E95" s="19" t="s">
        <v>132</v>
      </c>
      <c r="F95" s="20">
        <v>0.3222</v>
      </c>
      <c r="G95" s="26"/>
      <c r="H95" s="26"/>
      <c r="I95" s="26"/>
      <c r="J95" s="26"/>
      <c r="K95" s="26"/>
      <c r="L95" s="26"/>
      <c r="M95" s="26"/>
      <c r="N95" s="26"/>
      <c r="O95" s="26"/>
      <c r="P95" s="26"/>
    </row>
    <row r="96" ht="28" hidden="1" customHeight="1" outlineLevel="2" spans="1:16">
      <c r="A96" s="16">
        <v>4</v>
      </c>
      <c r="B96" s="16"/>
      <c r="C96" s="21" t="s">
        <v>193</v>
      </c>
      <c r="D96" s="18" t="s">
        <v>247</v>
      </c>
      <c r="E96" s="19" t="s">
        <v>132</v>
      </c>
      <c r="F96" s="20">
        <v>1.3995</v>
      </c>
      <c r="G96" s="26"/>
      <c r="H96" s="26"/>
      <c r="I96" s="26"/>
      <c r="J96" s="26"/>
      <c r="K96" s="26"/>
      <c r="L96" s="26"/>
      <c r="M96" s="26"/>
      <c r="N96" s="26"/>
      <c r="O96" s="26"/>
      <c r="P96" s="26"/>
    </row>
    <row r="97" ht="78" hidden="1" customHeight="1" outlineLevel="2" spans="1:16">
      <c r="A97" s="16">
        <v>5</v>
      </c>
      <c r="B97" s="26"/>
      <c r="C97" s="21" t="s">
        <v>248</v>
      </c>
      <c r="D97" s="18" t="s">
        <v>249</v>
      </c>
      <c r="E97" s="19" t="s">
        <v>132</v>
      </c>
      <c r="F97" s="20">
        <v>1.4924</v>
      </c>
      <c r="G97" s="26"/>
      <c r="H97" s="26"/>
      <c r="I97" s="26"/>
      <c r="J97" s="26"/>
      <c r="K97" s="26"/>
      <c r="L97" s="26"/>
      <c r="M97" s="26"/>
      <c r="N97" s="26"/>
      <c r="O97" s="26"/>
      <c r="P97" s="26"/>
    </row>
    <row r="98" ht="51" hidden="1" customHeight="1" outlineLevel="2" spans="1:16">
      <c r="A98" s="16">
        <v>6</v>
      </c>
      <c r="B98" s="26"/>
      <c r="C98" s="21" t="s">
        <v>222</v>
      </c>
      <c r="D98" s="18" t="s">
        <v>223</v>
      </c>
      <c r="E98" s="19" t="s">
        <v>224</v>
      </c>
      <c r="F98" s="20">
        <v>0.109</v>
      </c>
      <c r="G98" s="26"/>
      <c r="H98" s="26"/>
      <c r="I98" s="26"/>
      <c r="J98" s="26"/>
      <c r="K98" s="26"/>
      <c r="L98" s="26"/>
      <c r="M98" s="26"/>
      <c r="N98" s="26"/>
      <c r="O98" s="26"/>
      <c r="P98" s="26"/>
    </row>
    <row r="99" ht="63" hidden="1" customHeight="1" outlineLevel="2" spans="1:16">
      <c r="A99" s="16">
        <v>7</v>
      </c>
      <c r="B99" s="16"/>
      <c r="C99" s="21" t="s">
        <v>176</v>
      </c>
      <c r="D99" s="22" t="s">
        <v>177</v>
      </c>
      <c r="E99" s="19" t="s">
        <v>104</v>
      </c>
      <c r="F99" s="20">
        <v>12.9399</v>
      </c>
      <c r="G99" s="16"/>
      <c r="H99" s="16"/>
      <c r="I99" s="16"/>
      <c r="J99" s="16"/>
      <c r="K99" s="16"/>
      <c r="L99" s="16"/>
      <c r="M99" s="16"/>
      <c r="N99" s="16"/>
      <c r="O99" s="16"/>
      <c r="P99" s="21" t="s">
        <v>178</v>
      </c>
    </row>
    <row r="100" ht="51" hidden="1" customHeight="1" outlineLevel="2" spans="1:16">
      <c r="A100" s="16">
        <v>8</v>
      </c>
      <c r="B100" s="26"/>
      <c r="C100" s="21" t="s">
        <v>225</v>
      </c>
      <c r="D100" s="18" t="s">
        <v>226</v>
      </c>
      <c r="E100" s="19" t="s">
        <v>104</v>
      </c>
      <c r="F100" s="20">
        <f>1.2*2*0.47</f>
        <v>1.128</v>
      </c>
      <c r="G100" s="26"/>
      <c r="H100" s="26"/>
      <c r="I100" s="26"/>
      <c r="J100" s="26"/>
      <c r="K100" s="26"/>
      <c r="L100" s="26"/>
      <c r="M100" s="26"/>
      <c r="N100" s="26"/>
      <c r="O100" s="26"/>
      <c r="P100" s="26"/>
    </row>
    <row r="101" ht="53" hidden="1" customHeight="1" outlineLevel="2" spans="1:16">
      <c r="A101" s="16">
        <v>9</v>
      </c>
      <c r="B101" s="26"/>
      <c r="C101" s="21" t="s">
        <v>225</v>
      </c>
      <c r="D101" s="18" t="s">
        <v>227</v>
      </c>
      <c r="E101" s="19" t="s">
        <v>104</v>
      </c>
      <c r="F101" s="20">
        <f>1.2*1*0.47</f>
        <v>0.564</v>
      </c>
      <c r="G101" s="26"/>
      <c r="H101" s="26"/>
      <c r="I101" s="26"/>
      <c r="J101" s="26"/>
      <c r="K101" s="26"/>
      <c r="L101" s="26"/>
      <c r="M101" s="26"/>
      <c r="N101" s="26"/>
      <c r="O101" s="26"/>
      <c r="P101" s="26"/>
    </row>
    <row r="102" ht="53" customHeight="1" outlineLevel="1" collapsed="1" spans="1:16">
      <c r="A102" s="23" t="s">
        <v>250</v>
      </c>
      <c r="B102" s="23"/>
      <c r="C102" s="72" t="s">
        <v>251</v>
      </c>
      <c r="D102" s="25" t="s">
        <v>252</v>
      </c>
      <c r="E102" s="70">
        <v>17.71</v>
      </c>
      <c r="F102" s="20"/>
      <c r="G102" s="26"/>
      <c r="H102" s="26"/>
      <c r="I102" s="26"/>
      <c r="J102" s="26"/>
      <c r="K102" s="26"/>
      <c r="L102" s="26"/>
      <c r="M102" s="26"/>
      <c r="N102" s="26"/>
      <c r="O102" s="26"/>
      <c r="P102" s="26"/>
    </row>
    <row r="103" ht="32" hidden="1" customHeight="1" outlineLevel="2" spans="1:16">
      <c r="A103" s="16">
        <v>1</v>
      </c>
      <c r="B103" s="16"/>
      <c r="C103" s="16" t="s">
        <v>128</v>
      </c>
      <c r="D103" s="18" t="s">
        <v>129</v>
      </c>
      <c r="E103" s="19" t="s">
        <v>104</v>
      </c>
      <c r="F103" s="20">
        <f>F104/0.1</f>
        <v>30.3</v>
      </c>
      <c r="G103" s="26"/>
      <c r="H103" s="26"/>
      <c r="I103" s="26"/>
      <c r="J103" s="26"/>
      <c r="K103" s="26"/>
      <c r="L103" s="26"/>
      <c r="M103" s="26"/>
      <c r="N103" s="26"/>
      <c r="O103" s="26"/>
      <c r="P103" s="26"/>
    </row>
    <row r="104" ht="78" hidden="1" customHeight="1" outlineLevel="2" spans="1:16">
      <c r="A104" s="16">
        <v>2</v>
      </c>
      <c r="B104" s="16"/>
      <c r="C104" s="16" t="s">
        <v>133</v>
      </c>
      <c r="D104" s="18" t="s">
        <v>241</v>
      </c>
      <c r="E104" s="19" t="s">
        <v>132</v>
      </c>
      <c r="F104" s="20">
        <v>3.03</v>
      </c>
      <c r="G104" s="26"/>
      <c r="H104" s="26"/>
      <c r="I104" s="26"/>
      <c r="J104" s="26"/>
      <c r="K104" s="26"/>
      <c r="L104" s="26"/>
      <c r="M104" s="26"/>
      <c r="N104" s="26"/>
      <c r="O104" s="26"/>
      <c r="P104" s="26"/>
    </row>
    <row r="105" ht="32" hidden="1" customHeight="1" outlineLevel="2" spans="1:16">
      <c r="A105" s="16">
        <v>3</v>
      </c>
      <c r="B105" s="16"/>
      <c r="C105" s="16" t="s">
        <v>193</v>
      </c>
      <c r="D105" s="18" t="s">
        <v>194</v>
      </c>
      <c r="E105" s="19" t="s">
        <v>132</v>
      </c>
      <c r="F105" s="20">
        <v>11.44</v>
      </c>
      <c r="G105" s="26"/>
      <c r="H105" s="26"/>
      <c r="I105" s="26"/>
      <c r="J105" s="26"/>
      <c r="K105" s="26"/>
      <c r="L105" s="26"/>
      <c r="M105" s="26"/>
      <c r="N105" s="26"/>
      <c r="O105" s="26"/>
      <c r="P105" s="26"/>
    </row>
    <row r="106" ht="72" hidden="1" outlineLevel="2" spans="1:16">
      <c r="A106" s="16">
        <v>4</v>
      </c>
      <c r="B106" s="26"/>
      <c r="C106" s="16" t="s">
        <v>242</v>
      </c>
      <c r="D106" s="18" t="s">
        <v>243</v>
      </c>
      <c r="E106" s="19" t="s">
        <v>132</v>
      </c>
      <c r="F106" s="20">
        <v>1.93</v>
      </c>
      <c r="G106" s="26"/>
      <c r="H106" s="26"/>
      <c r="I106" s="26"/>
      <c r="J106" s="26"/>
      <c r="K106" s="26"/>
      <c r="L106" s="26"/>
      <c r="M106" s="26"/>
      <c r="N106" s="26"/>
      <c r="O106" s="26"/>
      <c r="P106" s="26"/>
    </row>
    <row r="107" ht="32" hidden="1" customHeight="1" outlineLevel="2" spans="1:16">
      <c r="A107" s="16">
        <v>5</v>
      </c>
      <c r="B107" s="26"/>
      <c r="C107" s="16" t="s">
        <v>222</v>
      </c>
      <c r="D107" s="18" t="s">
        <v>223</v>
      </c>
      <c r="E107" s="19" t="s">
        <v>224</v>
      </c>
      <c r="F107" s="20">
        <v>0.121</v>
      </c>
      <c r="G107" s="26"/>
      <c r="H107" s="26"/>
      <c r="I107" s="26"/>
      <c r="J107" s="26"/>
      <c r="K107" s="26"/>
      <c r="L107" s="26"/>
      <c r="M107" s="26"/>
      <c r="N107" s="26"/>
      <c r="O107" s="26"/>
      <c r="P107" s="26"/>
    </row>
    <row r="108" ht="39" hidden="1" customHeight="1" outlineLevel="2" spans="1:16">
      <c r="A108" s="16">
        <v>6</v>
      </c>
      <c r="B108" s="26"/>
      <c r="C108" s="16" t="s">
        <v>195</v>
      </c>
      <c r="D108" s="18" t="s">
        <v>244</v>
      </c>
      <c r="E108" s="19" t="s">
        <v>104</v>
      </c>
      <c r="F108" s="20">
        <v>43.58</v>
      </c>
      <c r="G108" s="26"/>
      <c r="H108" s="26"/>
      <c r="I108" s="26"/>
      <c r="J108" s="26"/>
      <c r="K108" s="26"/>
      <c r="L108" s="26"/>
      <c r="M108" s="26"/>
      <c r="N108" s="26"/>
      <c r="O108" s="26"/>
      <c r="P108" s="26"/>
    </row>
    <row r="109" ht="33" hidden="1" customHeight="1" outlineLevel="2" spans="1:16">
      <c r="A109" s="16">
        <v>7</v>
      </c>
      <c r="B109" s="26"/>
      <c r="C109" s="16" t="s">
        <v>197</v>
      </c>
      <c r="D109" s="67" t="s">
        <v>198</v>
      </c>
      <c r="E109" s="19" t="s">
        <v>104</v>
      </c>
      <c r="F109" s="20">
        <v>43.58</v>
      </c>
      <c r="G109" s="26"/>
      <c r="H109" s="26"/>
      <c r="I109" s="26"/>
      <c r="J109" s="26"/>
      <c r="K109" s="26"/>
      <c r="L109" s="26"/>
      <c r="M109" s="26"/>
      <c r="N109" s="26"/>
      <c r="O109" s="26"/>
      <c r="P109" s="26"/>
    </row>
    <row r="110" ht="32" customHeight="1" spans="1:16">
      <c r="A110" s="12" t="s">
        <v>42</v>
      </c>
      <c r="B110" s="12"/>
      <c r="C110" s="12" t="s">
        <v>253</v>
      </c>
      <c r="D110" s="13"/>
      <c r="E110" s="14">
        <f>SUM(E111:E176)</f>
        <v>498.24151</v>
      </c>
      <c r="F110" s="14"/>
      <c r="G110" s="15"/>
      <c r="H110" s="15"/>
      <c r="I110" s="15"/>
      <c r="J110" s="15"/>
      <c r="K110" s="15"/>
      <c r="L110" s="15"/>
      <c r="M110" s="15"/>
      <c r="N110" s="15"/>
      <c r="O110" s="15"/>
      <c r="P110" s="15"/>
    </row>
    <row r="111" ht="35" customHeight="1" outlineLevel="1" collapsed="1" spans="1:16">
      <c r="A111" s="23" t="s">
        <v>125</v>
      </c>
      <c r="B111" s="26"/>
      <c r="C111" s="23" t="s">
        <v>126</v>
      </c>
      <c r="D111" s="67" t="s">
        <v>127</v>
      </c>
      <c r="E111" s="70">
        <f>+SUM(F115:F122)</f>
        <v>317.9968</v>
      </c>
      <c r="F111" s="20"/>
      <c r="G111" s="26"/>
      <c r="H111" s="26"/>
      <c r="I111" s="26"/>
      <c r="J111" s="26"/>
      <c r="K111" s="26"/>
      <c r="L111" s="26"/>
      <c r="M111" s="26"/>
      <c r="N111" s="26"/>
      <c r="O111" s="26"/>
      <c r="P111" s="26"/>
    </row>
    <row r="112" ht="35" hidden="1" customHeight="1" outlineLevel="2" spans="1:16">
      <c r="A112" s="16">
        <v>1</v>
      </c>
      <c r="B112" s="16"/>
      <c r="C112" s="16" t="s">
        <v>128</v>
      </c>
      <c r="D112" s="18" t="s">
        <v>129</v>
      </c>
      <c r="E112" s="19" t="s">
        <v>104</v>
      </c>
      <c r="F112" s="20">
        <f>SUM(F115:F122)</f>
        <v>317.9968</v>
      </c>
      <c r="G112" s="16"/>
      <c r="H112" s="16"/>
      <c r="I112" s="16"/>
      <c r="J112" s="16"/>
      <c r="K112" s="16"/>
      <c r="L112" s="16"/>
      <c r="M112" s="16"/>
      <c r="N112" s="16"/>
      <c r="O112" s="16"/>
      <c r="P112" s="16"/>
    </row>
    <row r="113" ht="29" hidden="1" customHeight="1" outlineLevel="2" spans="1:16">
      <c r="A113" s="16">
        <v>2</v>
      </c>
      <c r="B113" s="16"/>
      <c r="C113" s="16" t="s">
        <v>130</v>
      </c>
      <c r="D113" s="67" t="s">
        <v>131</v>
      </c>
      <c r="E113" s="19" t="s">
        <v>132</v>
      </c>
      <c r="F113" s="20">
        <f>F112*0.15</f>
        <v>47.69952</v>
      </c>
      <c r="G113" s="16"/>
      <c r="H113" s="16"/>
      <c r="I113" s="16"/>
      <c r="J113" s="16"/>
      <c r="K113" s="16"/>
      <c r="L113" s="16"/>
      <c r="M113" s="16"/>
      <c r="N113" s="16"/>
      <c r="O113" s="16"/>
      <c r="P113" s="16"/>
    </row>
    <row r="114" ht="80" hidden="1" customHeight="1" outlineLevel="2" spans="1:16">
      <c r="A114" s="16">
        <v>3</v>
      </c>
      <c r="B114" s="16"/>
      <c r="C114" s="16" t="s">
        <v>133</v>
      </c>
      <c r="D114" s="18" t="s">
        <v>134</v>
      </c>
      <c r="E114" s="19" t="s">
        <v>132</v>
      </c>
      <c r="F114" s="20">
        <f>F112*0.1</f>
        <v>31.79968</v>
      </c>
      <c r="G114" s="16"/>
      <c r="H114" s="16"/>
      <c r="I114" s="16"/>
      <c r="J114" s="16"/>
      <c r="K114" s="16"/>
      <c r="L114" s="16"/>
      <c r="M114" s="16"/>
      <c r="N114" s="16"/>
      <c r="O114" s="16"/>
      <c r="P114" s="16"/>
    </row>
    <row r="115" ht="62" hidden="1" customHeight="1" outlineLevel="2" spans="1:16">
      <c r="A115" s="16">
        <v>4</v>
      </c>
      <c r="B115" s="16"/>
      <c r="C115" s="17" t="s">
        <v>138</v>
      </c>
      <c r="D115" s="18" t="s">
        <v>254</v>
      </c>
      <c r="E115" s="19" t="s">
        <v>104</v>
      </c>
      <c r="F115" s="20">
        <v>23.4795</v>
      </c>
      <c r="G115" s="26"/>
      <c r="H115" s="26"/>
      <c r="I115" s="26"/>
      <c r="J115" s="26"/>
      <c r="K115" s="26"/>
      <c r="L115" s="26"/>
      <c r="M115" s="26"/>
      <c r="N115" s="26"/>
      <c r="O115" s="26"/>
      <c r="P115" s="17" t="s">
        <v>137</v>
      </c>
    </row>
    <row r="116" ht="62" hidden="1" customHeight="1" outlineLevel="2" spans="1:16">
      <c r="A116" s="16">
        <v>5</v>
      </c>
      <c r="B116" s="16"/>
      <c r="C116" s="17" t="s">
        <v>144</v>
      </c>
      <c r="D116" s="18" t="s">
        <v>255</v>
      </c>
      <c r="E116" s="19" t="s">
        <v>104</v>
      </c>
      <c r="F116" s="20">
        <v>104.7858</v>
      </c>
      <c r="G116" s="26"/>
      <c r="H116" s="26"/>
      <c r="I116" s="26"/>
      <c r="J116" s="26"/>
      <c r="K116" s="26"/>
      <c r="L116" s="26"/>
      <c r="M116" s="26"/>
      <c r="N116" s="26"/>
      <c r="O116" s="26"/>
      <c r="P116" s="17" t="s">
        <v>137</v>
      </c>
    </row>
    <row r="117" ht="62" hidden="1" customHeight="1" outlineLevel="2" spans="1:16">
      <c r="A117" s="16">
        <v>6</v>
      </c>
      <c r="B117" s="16"/>
      <c r="C117" s="17" t="s">
        <v>256</v>
      </c>
      <c r="D117" s="18" t="s">
        <v>257</v>
      </c>
      <c r="E117" s="19" t="s">
        <v>104</v>
      </c>
      <c r="F117" s="20">
        <v>6.1872</v>
      </c>
      <c r="G117" s="26"/>
      <c r="H117" s="26"/>
      <c r="I117" s="26"/>
      <c r="J117" s="26"/>
      <c r="K117" s="26"/>
      <c r="L117" s="26"/>
      <c r="M117" s="26"/>
      <c r="N117" s="26"/>
      <c r="O117" s="26"/>
      <c r="P117" s="17" t="s">
        <v>137</v>
      </c>
    </row>
    <row r="118" ht="62" hidden="1" customHeight="1" outlineLevel="2" spans="1:16">
      <c r="A118" s="16">
        <v>7</v>
      </c>
      <c r="B118" s="16"/>
      <c r="C118" s="17" t="s">
        <v>258</v>
      </c>
      <c r="D118" s="18" t="s">
        <v>259</v>
      </c>
      <c r="E118" s="19" t="s">
        <v>104</v>
      </c>
      <c r="F118" s="20">
        <v>10.1457</v>
      </c>
      <c r="G118" s="26"/>
      <c r="H118" s="26"/>
      <c r="I118" s="26"/>
      <c r="J118" s="26"/>
      <c r="K118" s="26"/>
      <c r="L118" s="26"/>
      <c r="M118" s="26"/>
      <c r="N118" s="26"/>
      <c r="O118" s="26"/>
      <c r="P118" s="17" t="s">
        <v>137</v>
      </c>
    </row>
    <row r="119" ht="62" hidden="1" customHeight="1" outlineLevel="2" spans="1:16">
      <c r="A119" s="16">
        <v>8</v>
      </c>
      <c r="B119" s="16"/>
      <c r="C119" s="17" t="s">
        <v>135</v>
      </c>
      <c r="D119" s="18" t="s">
        <v>260</v>
      </c>
      <c r="E119" s="19" t="s">
        <v>104</v>
      </c>
      <c r="F119" s="20">
        <v>141.218</v>
      </c>
      <c r="G119" s="26"/>
      <c r="H119" s="26"/>
      <c r="I119" s="26"/>
      <c r="J119" s="26"/>
      <c r="K119" s="26"/>
      <c r="L119" s="26"/>
      <c r="M119" s="26"/>
      <c r="N119" s="26"/>
      <c r="O119" s="26"/>
      <c r="P119" s="17" t="s">
        <v>137</v>
      </c>
    </row>
    <row r="120" ht="62" hidden="1" customHeight="1" outlineLevel="2" spans="1:16">
      <c r="A120" s="16">
        <v>9</v>
      </c>
      <c r="B120" s="16"/>
      <c r="C120" s="17" t="s">
        <v>142</v>
      </c>
      <c r="D120" s="18" t="s">
        <v>261</v>
      </c>
      <c r="E120" s="19" t="s">
        <v>104</v>
      </c>
      <c r="F120" s="20">
        <v>4.1011</v>
      </c>
      <c r="G120" s="26"/>
      <c r="H120" s="26"/>
      <c r="I120" s="26"/>
      <c r="J120" s="26"/>
      <c r="K120" s="26"/>
      <c r="L120" s="26"/>
      <c r="M120" s="26"/>
      <c r="N120" s="26"/>
      <c r="O120" s="26"/>
      <c r="P120" s="17" t="s">
        <v>137</v>
      </c>
    </row>
    <row r="121" ht="62" hidden="1" customHeight="1" outlineLevel="2" spans="1:16">
      <c r="A121" s="16">
        <v>10</v>
      </c>
      <c r="B121" s="16"/>
      <c r="C121" s="17" t="s">
        <v>262</v>
      </c>
      <c r="D121" s="18" t="s">
        <v>263</v>
      </c>
      <c r="E121" s="19" t="s">
        <v>104</v>
      </c>
      <c r="F121" s="20">
        <v>23.6719</v>
      </c>
      <c r="G121" s="26"/>
      <c r="H121" s="26"/>
      <c r="I121" s="26"/>
      <c r="J121" s="26"/>
      <c r="K121" s="26"/>
      <c r="L121" s="26"/>
      <c r="M121" s="26"/>
      <c r="N121" s="26"/>
      <c r="O121" s="26"/>
      <c r="P121" s="17" t="s">
        <v>137</v>
      </c>
    </row>
    <row r="122" ht="62" hidden="1" customHeight="1" outlineLevel="2" spans="1:16">
      <c r="A122" s="16">
        <v>11</v>
      </c>
      <c r="B122" s="16"/>
      <c r="C122" s="17" t="s">
        <v>135</v>
      </c>
      <c r="D122" s="76" t="s">
        <v>264</v>
      </c>
      <c r="E122" s="19" t="s">
        <v>104</v>
      </c>
      <c r="F122" s="20">
        <v>4.4076</v>
      </c>
      <c r="G122" s="26"/>
      <c r="H122" s="26"/>
      <c r="I122" s="26"/>
      <c r="J122" s="26"/>
      <c r="K122" s="26"/>
      <c r="L122" s="26"/>
      <c r="M122" s="26"/>
      <c r="N122" s="26"/>
      <c r="O122" s="26"/>
      <c r="P122" s="17" t="s">
        <v>137</v>
      </c>
    </row>
    <row r="123" ht="28" customHeight="1" outlineLevel="1" collapsed="1" spans="1:16">
      <c r="A123" s="23" t="s">
        <v>157</v>
      </c>
      <c r="B123" s="26"/>
      <c r="C123" s="23" t="s">
        <v>265</v>
      </c>
      <c r="D123" s="67"/>
      <c r="E123" s="70">
        <f>+F126</f>
        <v>6.96</v>
      </c>
      <c r="F123" s="20"/>
      <c r="G123" s="26"/>
      <c r="H123" s="26"/>
      <c r="I123" s="26"/>
      <c r="J123" s="26"/>
      <c r="K123" s="26"/>
      <c r="L123" s="26"/>
      <c r="M123" s="26"/>
      <c r="N123" s="26"/>
      <c r="O123" s="26"/>
      <c r="P123" s="26"/>
    </row>
    <row r="124" ht="30" hidden="1" customHeight="1" outlineLevel="2" spans="1:16">
      <c r="A124" s="16">
        <v>1</v>
      </c>
      <c r="B124" s="16"/>
      <c r="C124" s="16" t="s">
        <v>128</v>
      </c>
      <c r="D124" s="18" t="s">
        <v>129</v>
      </c>
      <c r="E124" s="19" t="s">
        <v>104</v>
      </c>
      <c r="F124" s="20">
        <v>12.1572</v>
      </c>
      <c r="G124" s="16"/>
      <c r="H124" s="16"/>
      <c r="I124" s="16"/>
      <c r="J124" s="16"/>
      <c r="K124" s="16"/>
      <c r="L124" s="16"/>
      <c r="M124" s="16"/>
      <c r="N124" s="16"/>
      <c r="O124" s="16"/>
      <c r="P124" s="16"/>
    </row>
    <row r="125" ht="30" hidden="1" customHeight="1" outlineLevel="2" spans="1:16">
      <c r="A125" s="16">
        <v>2</v>
      </c>
      <c r="B125" s="16"/>
      <c r="C125" s="16" t="s">
        <v>130</v>
      </c>
      <c r="D125" s="67" t="s">
        <v>131</v>
      </c>
      <c r="E125" s="19" t="s">
        <v>132</v>
      </c>
      <c r="F125" s="20">
        <v>1.82358</v>
      </c>
      <c r="G125" s="16"/>
      <c r="H125" s="16"/>
      <c r="I125" s="16"/>
      <c r="J125" s="16"/>
      <c r="K125" s="16"/>
      <c r="L125" s="16"/>
      <c r="M125" s="16"/>
      <c r="N125" s="16"/>
      <c r="O125" s="16"/>
      <c r="P125" s="16"/>
    </row>
    <row r="126" ht="51" hidden="1" customHeight="1" outlineLevel="2" spans="1:16">
      <c r="A126" s="16">
        <v>3</v>
      </c>
      <c r="B126" s="26"/>
      <c r="C126" s="21" t="s">
        <v>265</v>
      </c>
      <c r="D126" s="18" t="s">
        <v>266</v>
      </c>
      <c r="E126" s="16" t="s">
        <v>104</v>
      </c>
      <c r="F126" s="20">
        <v>6.96</v>
      </c>
      <c r="G126" s="26"/>
      <c r="H126" s="26"/>
      <c r="I126" s="26"/>
      <c r="J126" s="26"/>
      <c r="K126" s="26"/>
      <c r="L126" s="26"/>
      <c r="M126" s="26"/>
      <c r="N126" s="26"/>
      <c r="O126" s="26"/>
      <c r="P126" s="17" t="s">
        <v>137</v>
      </c>
    </row>
    <row r="127" ht="51" hidden="1" customHeight="1" outlineLevel="2" spans="1:16">
      <c r="A127" s="16">
        <v>4</v>
      </c>
      <c r="B127" s="26"/>
      <c r="C127" s="21" t="s">
        <v>265</v>
      </c>
      <c r="D127" s="18" t="s">
        <v>267</v>
      </c>
      <c r="E127" s="16" t="s">
        <v>104</v>
      </c>
      <c r="F127" s="20">
        <v>2.07</v>
      </c>
      <c r="G127" s="26"/>
      <c r="H127" s="26"/>
      <c r="I127" s="26"/>
      <c r="J127" s="26"/>
      <c r="K127" s="26"/>
      <c r="L127" s="26"/>
      <c r="M127" s="26"/>
      <c r="N127" s="26"/>
      <c r="O127" s="26"/>
      <c r="P127" s="17" t="s">
        <v>137</v>
      </c>
    </row>
    <row r="128" ht="51" hidden="1" customHeight="1" outlineLevel="2" spans="1:16">
      <c r="A128" s="16">
        <v>5</v>
      </c>
      <c r="B128" s="26"/>
      <c r="C128" s="21" t="s">
        <v>265</v>
      </c>
      <c r="D128" s="18" t="s">
        <v>268</v>
      </c>
      <c r="E128" s="16" t="s">
        <v>104</v>
      </c>
      <c r="F128" s="20">
        <v>1.83</v>
      </c>
      <c r="G128" s="26"/>
      <c r="H128" s="26"/>
      <c r="I128" s="26"/>
      <c r="J128" s="26"/>
      <c r="K128" s="26"/>
      <c r="L128" s="26"/>
      <c r="M128" s="26"/>
      <c r="N128" s="26"/>
      <c r="O128" s="26"/>
      <c r="P128" s="17" t="s">
        <v>137</v>
      </c>
    </row>
    <row r="129" ht="51" hidden="1" customHeight="1" outlineLevel="2" spans="1:16">
      <c r="A129" s="16">
        <v>6</v>
      </c>
      <c r="B129" s="26"/>
      <c r="C129" s="21" t="s">
        <v>265</v>
      </c>
      <c r="D129" s="18" t="s">
        <v>269</v>
      </c>
      <c r="E129" s="16" t="s">
        <v>104</v>
      </c>
      <c r="F129" s="20">
        <v>1.3</v>
      </c>
      <c r="G129" s="26"/>
      <c r="H129" s="26"/>
      <c r="I129" s="26"/>
      <c r="J129" s="26"/>
      <c r="K129" s="26"/>
      <c r="L129" s="26"/>
      <c r="M129" s="26"/>
      <c r="N129" s="26"/>
      <c r="O129" s="26"/>
      <c r="P129" s="17" t="s">
        <v>137</v>
      </c>
    </row>
    <row r="130" ht="34" customHeight="1" outlineLevel="1" collapsed="1" spans="1:16">
      <c r="A130" s="23" t="s">
        <v>170</v>
      </c>
      <c r="B130" s="24"/>
      <c r="C130" s="23" t="s">
        <v>158</v>
      </c>
      <c r="D130" s="25" t="s">
        <v>159</v>
      </c>
      <c r="E130" s="70">
        <f>+F135+F137*0.3</f>
        <v>55.21671</v>
      </c>
      <c r="F130" s="20"/>
      <c r="G130" s="16"/>
      <c r="H130" s="16"/>
      <c r="I130" s="16"/>
      <c r="J130" s="16"/>
      <c r="K130" s="16"/>
      <c r="L130" s="16"/>
      <c r="M130" s="16"/>
      <c r="N130" s="16"/>
      <c r="O130" s="16"/>
      <c r="P130" s="16"/>
    </row>
    <row r="131" ht="28" hidden="1" customHeight="1" outlineLevel="2" spans="1:16">
      <c r="A131" s="16">
        <v>1</v>
      </c>
      <c r="B131" s="16"/>
      <c r="C131" s="16" t="s">
        <v>128</v>
      </c>
      <c r="D131" s="18" t="s">
        <v>129</v>
      </c>
      <c r="E131" s="19" t="s">
        <v>104</v>
      </c>
      <c r="F131" s="20">
        <v>100.22609</v>
      </c>
      <c r="G131" s="16"/>
      <c r="H131" s="16"/>
      <c r="I131" s="16"/>
      <c r="J131" s="16"/>
      <c r="K131" s="16"/>
      <c r="L131" s="16"/>
      <c r="M131" s="16"/>
      <c r="N131" s="16"/>
      <c r="O131" s="16"/>
      <c r="P131" s="16"/>
    </row>
    <row r="132" ht="29" hidden="1" customHeight="1" outlineLevel="2" spans="1:16">
      <c r="A132" s="16">
        <v>2</v>
      </c>
      <c r="B132" s="16"/>
      <c r="C132" s="16" t="s">
        <v>130</v>
      </c>
      <c r="D132" s="67" t="s">
        <v>131</v>
      </c>
      <c r="E132" s="19" t="s">
        <v>132</v>
      </c>
      <c r="F132" s="20">
        <v>16.7321415</v>
      </c>
      <c r="G132" s="16"/>
      <c r="H132" s="16"/>
      <c r="I132" s="16"/>
      <c r="J132" s="16"/>
      <c r="K132" s="16"/>
      <c r="L132" s="16"/>
      <c r="M132" s="16"/>
      <c r="N132" s="16"/>
      <c r="O132" s="16"/>
      <c r="P132" s="16"/>
    </row>
    <row r="133" ht="96" hidden="1" customHeight="1" outlineLevel="2" spans="1:16">
      <c r="A133" s="16">
        <v>3</v>
      </c>
      <c r="B133" s="16"/>
      <c r="C133" s="16" t="s">
        <v>133</v>
      </c>
      <c r="D133" s="18" t="s">
        <v>270</v>
      </c>
      <c r="E133" s="19" t="s">
        <v>132</v>
      </c>
      <c r="F133" s="20">
        <v>2.122785</v>
      </c>
      <c r="G133" s="16"/>
      <c r="H133" s="16"/>
      <c r="I133" s="16"/>
      <c r="J133" s="16"/>
      <c r="K133" s="16"/>
      <c r="L133" s="16"/>
      <c r="M133" s="16"/>
      <c r="N133" s="16"/>
      <c r="O133" s="16"/>
      <c r="P133" s="16"/>
    </row>
    <row r="134" ht="35" hidden="1" customHeight="1" outlineLevel="2" spans="1:16">
      <c r="A134" s="16">
        <v>4</v>
      </c>
      <c r="B134" s="16"/>
      <c r="C134" s="16" t="s">
        <v>160</v>
      </c>
      <c r="D134" s="67" t="s">
        <v>161</v>
      </c>
      <c r="E134" s="19" t="s">
        <v>104</v>
      </c>
      <c r="F134" s="20">
        <v>93.365856</v>
      </c>
      <c r="G134" s="16"/>
      <c r="H134" s="16"/>
      <c r="I134" s="16"/>
      <c r="J134" s="16"/>
      <c r="K134" s="16"/>
      <c r="L134" s="16"/>
      <c r="M134" s="16"/>
      <c r="N134" s="16"/>
      <c r="O134" s="16"/>
      <c r="P134" s="16"/>
    </row>
    <row r="135" s="60" customFormat="1" ht="39" hidden="1" customHeight="1" outlineLevel="2" spans="1:16">
      <c r="A135" s="21">
        <v>5</v>
      </c>
      <c r="B135" s="21"/>
      <c r="C135" s="21" t="s">
        <v>162</v>
      </c>
      <c r="D135" s="71" t="s">
        <v>163</v>
      </c>
      <c r="E135" s="20" t="s">
        <v>104</v>
      </c>
      <c r="F135" s="20">
        <v>42.48</v>
      </c>
      <c r="G135" s="21"/>
      <c r="H135" s="21"/>
      <c r="I135" s="21"/>
      <c r="J135" s="21"/>
      <c r="K135" s="21"/>
      <c r="L135" s="21"/>
      <c r="M135" s="21"/>
      <c r="N135" s="21"/>
      <c r="O135" s="21"/>
      <c r="P135" s="21" t="s">
        <v>164</v>
      </c>
    </row>
    <row r="136" ht="65" hidden="1" customHeight="1" outlineLevel="2" spans="1:16">
      <c r="A136" s="16">
        <v>6</v>
      </c>
      <c r="B136" s="16"/>
      <c r="C136" s="16" t="s">
        <v>154</v>
      </c>
      <c r="D136" s="18" t="s">
        <v>165</v>
      </c>
      <c r="E136" s="19" t="s">
        <v>156</v>
      </c>
      <c r="F136" s="20">
        <v>61.7268</v>
      </c>
      <c r="G136" s="16"/>
      <c r="H136" s="16"/>
      <c r="I136" s="16"/>
      <c r="J136" s="16"/>
      <c r="K136" s="16"/>
      <c r="L136" s="16"/>
      <c r="M136" s="16"/>
      <c r="N136" s="16"/>
      <c r="O136" s="16"/>
      <c r="P136" s="16"/>
    </row>
    <row r="137" ht="48" hidden="1" customHeight="1" outlineLevel="2" spans="1:16">
      <c r="A137" s="16">
        <v>7</v>
      </c>
      <c r="B137" s="16"/>
      <c r="C137" s="16" t="s">
        <v>183</v>
      </c>
      <c r="D137" s="18" t="s">
        <v>271</v>
      </c>
      <c r="E137" s="19" t="s">
        <v>156</v>
      </c>
      <c r="F137" s="20">
        <v>42.4557</v>
      </c>
      <c r="G137" s="16"/>
      <c r="H137" s="16"/>
      <c r="I137" s="16"/>
      <c r="J137" s="16"/>
      <c r="K137" s="16"/>
      <c r="L137" s="16"/>
      <c r="M137" s="16"/>
      <c r="N137" s="16"/>
      <c r="O137" s="16"/>
      <c r="P137" s="16" t="s">
        <v>183</v>
      </c>
    </row>
    <row r="138" ht="58" hidden="1" customHeight="1" outlineLevel="2" spans="1:16">
      <c r="A138" s="16">
        <v>8</v>
      </c>
      <c r="B138" s="16"/>
      <c r="C138" s="16" t="s">
        <v>154</v>
      </c>
      <c r="D138" s="18" t="s">
        <v>166</v>
      </c>
      <c r="E138" s="19" t="s">
        <v>156</v>
      </c>
      <c r="F138" s="20">
        <v>32.6833</v>
      </c>
      <c r="G138" s="16"/>
      <c r="H138" s="16"/>
      <c r="I138" s="16"/>
      <c r="J138" s="16"/>
      <c r="K138" s="16"/>
      <c r="L138" s="16"/>
      <c r="M138" s="16"/>
      <c r="N138" s="16"/>
      <c r="O138" s="16"/>
      <c r="P138" s="16"/>
    </row>
    <row r="139" ht="80" hidden="1" customHeight="1" outlineLevel="2" spans="1:16">
      <c r="A139" s="16">
        <v>9</v>
      </c>
      <c r="B139" s="16"/>
      <c r="C139" s="16" t="s">
        <v>133</v>
      </c>
      <c r="D139" s="18" t="s">
        <v>167</v>
      </c>
      <c r="E139" s="19" t="s">
        <v>132</v>
      </c>
      <c r="F139" s="20">
        <v>1.1439155</v>
      </c>
      <c r="G139" s="16"/>
      <c r="H139" s="16"/>
      <c r="I139" s="16"/>
      <c r="J139" s="16"/>
      <c r="K139" s="16"/>
      <c r="L139" s="16"/>
      <c r="M139" s="16"/>
      <c r="N139" s="16"/>
      <c r="O139" s="16"/>
      <c r="P139" s="16"/>
    </row>
    <row r="140" ht="82" hidden="1" customHeight="1" outlineLevel="2" spans="1:16">
      <c r="A140" s="16">
        <v>10</v>
      </c>
      <c r="B140" s="16"/>
      <c r="C140" s="16" t="s">
        <v>168</v>
      </c>
      <c r="D140" s="18" t="s">
        <v>169</v>
      </c>
      <c r="E140" s="19" t="s">
        <v>132</v>
      </c>
      <c r="F140" s="20">
        <v>0.4902495</v>
      </c>
      <c r="G140" s="16"/>
      <c r="H140" s="16"/>
      <c r="I140" s="16"/>
      <c r="J140" s="16"/>
      <c r="K140" s="16"/>
      <c r="L140" s="16"/>
      <c r="M140" s="16"/>
      <c r="N140" s="16"/>
      <c r="O140" s="16"/>
      <c r="P140" s="16"/>
    </row>
    <row r="141" ht="30" customHeight="1" outlineLevel="1" collapsed="1" spans="1:16">
      <c r="A141" s="23" t="s">
        <v>179</v>
      </c>
      <c r="B141" s="23"/>
      <c r="C141" s="23" t="s">
        <v>180</v>
      </c>
      <c r="D141" s="25" t="s">
        <v>181</v>
      </c>
      <c r="E141" s="70">
        <f>F143*0.15</f>
        <v>3.47592</v>
      </c>
      <c r="F141" s="20"/>
      <c r="G141" s="16"/>
      <c r="H141" s="16"/>
      <c r="I141" s="16"/>
      <c r="J141" s="16"/>
      <c r="K141" s="16"/>
      <c r="L141" s="16"/>
      <c r="M141" s="16"/>
      <c r="N141" s="16"/>
      <c r="O141" s="16"/>
      <c r="P141" s="16"/>
    </row>
    <row r="142" ht="27" hidden="1" customHeight="1" outlineLevel="2" spans="1:16">
      <c r="A142" s="16">
        <v>1</v>
      </c>
      <c r="B142" s="16"/>
      <c r="C142" s="16" t="s">
        <v>128</v>
      </c>
      <c r="D142" s="18" t="s">
        <v>129</v>
      </c>
      <c r="E142" s="19" t="s">
        <v>104</v>
      </c>
      <c r="F142" s="20">
        <v>3.47592</v>
      </c>
      <c r="G142" s="16"/>
      <c r="H142" s="16"/>
      <c r="I142" s="16"/>
      <c r="J142" s="16"/>
      <c r="K142" s="16"/>
      <c r="L142" s="16"/>
      <c r="M142" s="16"/>
      <c r="N142" s="16"/>
      <c r="O142" s="16"/>
      <c r="P142" s="16"/>
    </row>
    <row r="143" ht="40" hidden="1" customHeight="1" outlineLevel="2" spans="1:16">
      <c r="A143" s="16">
        <v>2</v>
      </c>
      <c r="B143" s="16"/>
      <c r="C143" s="16" t="s">
        <v>180</v>
      </c>
      <c r="D143" s="18" t="s">
        <v>182</v>
      </c>
      <c r="E143" s="19" t="s">
        <v>156</v>
      </c>
      <c r="F143" s="20">
        <v>23.1728</v>
      </c>
      <c r="G143" s="16"/>
      <c r="H143" s="16"/>
      <c r="I143" s="16"/>
      <c r="J143" s="16"/>
      <c r="K143" s="16"/>
      <c r="L143" s="16"/>
      <c r="M143" s="16"/>
      <c r="N143" s="16"/>
      <c r="O143" s="16"/>
      <c r="P143" s="16" t="s">
        <v>183</v>
      </c>
    </row>
    <row r="144" ht="30" customHeight="1" outlineLevel="1" collapsed="1" spans="1:16">
      <c r="A144" s="23" t="s">
        <v>184</v>
      </c>
      <c r="B144" s="23"/>
      <c r="C144" s="23" t="s">
        <v>272</v>
      </c>
      <c r="D144" s="25" t="s">
        <v>273</v>
      </c>
      <c r="E144" s="70">
        <f>F151</f>
        <v>66.3383</v>
      </c>
      <c r="F144" s="20"/>
      <c r="G144" s="16"/>
      <c r="H144" s="16"/>
      <c r="I144" s="16"/>
      <c r="J144" s="16"/>
      <c r="K144" s="16"/>
      <c r="L144" s="16"/>
      <c r="M144" s="16"/>
      <c r="N144" s="16"/>
      <c r="O144" s="16"/>
      <c r="P144" s="16"/>
    </row>
    <row r="145" ht="31" hidden="1" customHeight="1" outlineLevel="2" spans="1:16">
      <c r="A145" s="16">
        <v>1</v>
      </c>
      <c r="B145" s="16"/>
      <c r="C145" s="16" t="s">
        <v>128</v>
      </c>
      <c r="D145" s="18" t="s">
        <v>129</v>
      </c>
      <c r="E145" s="19" t="s">
        <v>104</v>
      </c>
      <c r="F145" s="20">
        <v>71.568305</v>
      </c>
      <c r="G145" s="16"/>
      <c r="H145" s="16"/>
      <c r="I145" s="16"/>
      <c r="J145" s="16"/>
      <c r="K145" s="16"/>
      <c r="L145" s="16"/>
      <c r="M145" s="16"/>
      <c r="N145" s="16"/>
      <c r="O145" s="16"/>
      <c r="P145" s="16"/>
    </row>
    <row r="146" ht="31" hidden="1" customHeight="1" outlineLevel="2" spans="1:16">
      <c r="A146" s="16">
        <v>2</v>
      </c>
      <c r="B146" s="16"/>
      <c r="C146" s="16" t="s">
        <v>274</v>
      </c>
      <c r="D146" s="67" t="s">
        <v>275</v>
      </c>
      <c r="E146" s="19" t="s">
        <v>104</v>
      </c>
      <c r="F146" s="20">
        <v>71.568305</v>
      </c>
      <c r="G146" s="16"/>
      <c r="H146" s="16"/>
      <c r="I146" s="16"/>
      <c r="J146" s="16"/>
      <c r="K146" s="16"/>
      <c r="L146" s="16"/>
      <c r="M146" s="16"/>
      <c r="N146" s="16"/>
      <c r="O146" s="16"/>
      <c r="P146" s="16"/>
    </row>
    <row r="147" ht="31" hidden="1" customHeight="1" outlineLevel="2" spans="1:16">
      <c r="A147" s="16">
        <v>3</v>
      </c>
      <c r="B147" s="16"/>
      <c r="C147" s="16" t="s">
        <v>276</v>
      </c>
      <c r="D147" s="67" t="s">
        <v>277</v>
      </c>
      <c r="E147" s="19" t="s">
        <v>224</v>
      </c>
      <c r="F147" s="20">
        <v>0.84014422</v>
      </c>
      <c r="G147" s="16"/>
      <c r="H147" s="16"/>
      <c r="I147" s="16"/>
      <c r="J147" s="16"/>
      <c r="K147" s="16"/>
      <c r="L147" s="16"/>
      <c r="M147" s="16"/>
      <c r="N147" s="16"/>
      <c r="O147" s="16"/>
      <c r="P147" s="16"/>
    </row>
    <row r="148" ht="31" hidden="1" customHeight="1" outlineLevel="2" spans="1:16">
      <c r="A148" s="16">
        <v>4</v>
      </c>
      <c r="B148" s="16"/>
      <c r="C148" s="16" t="s">
        <v>278</v>
      </c>
      <c r="D148" s="67" t="s">
        <v>279</v>
      </c>
      <c r="E148" s="19" t="s">
        <v>104</v>
      </c>
      <c r="F148" s="20">
        <v>8.3456</v>
      </c>
      <c r="G148" s="16"/>
      <c r="H148" s="16"/>
      <c r="I148" s="16"/>
      <c r="J148" s="16"/>
      <c r="K148" s="16"/>
      <c r="L148" s="16"/>
      <c r="M148" s="16"/>
      <c r="N148" s="16"/>
      <c r="O148" s="16"/>
      <c r="P148" s="16"/>
    </row>
    <row r="149" ht="31" hidden="1" customHeight="1" outlineLevel="2" spans="1:16">
      <c r="A149" s="16">
        <v>5</v>
      </c>
      <c r="B149" s="16"/>
      <c r="C149" s="16" t="s">
        <v>160</v>
      </c>
      <c r="D149" s="67" t="s">
        <v>280</v>
      </c>
      <c r="E149" s="19" t="s">
        <v>104</v>
      </c>
      <c r="F149" s="20">
        <v>33.3203</v>
      </c>
      <c r="G149" s="16"/>
      <c r="H149" s="16"/>
      <c r="I149" s="16"/>
      <c r="J149" s="16"/>
      <c r="K149" s="16"/>
      <c r="L149" s="16"/>
      <c r="M149" s="16"/>
      <c r="N149" s="16"/>
      <c r="O149" s="16"/>
      <c r="P149" s="16"/>
    </row>
    <row r="150" ht="31" hidden="1" customHeight="1" outlineLevel="2" spans="1:16">
      <c r="A150" s="16">
        <v>6</v>
      </c>
      <c r="B150" s="16"/>
      <c r="C150" s="16" t="s">
        <v>281</v>
      </c>
      <c r="D150" s="67" t="s">
        <v>282</v>
      </c>
      <c r="E150" s="19" t="s">
        <v>104</v>
      </c>
      <c r="F150" s="20">
        <v>15.3677</v>
      </c>
      <c r="G150" s="16"/>
      <c r="H150" s="16"/>
      <c r="I150" s="16"/>
      <c r="J150" s="16"/>
      <c r="K150" s="16"/>
      <c r="L150" s="16"/>
      <c r="M150" s="16"/>
      <c r="N150" s="16"/>
      <c r="O150" s="16"/>
      <c r="P150" s="16"/>
    </row>
    <row r="151" ht="31" hidden="1" customHeight="1" outlineLevel="2" spans="1:16">
      <c r="A151" s="16">
        <v>7</v>
      </c>
      <c r="B151" s="16"/>
      <c r="C151" s="21" t="s">
        <v>162</v>
      </c>
      <c r="D151" s="67" t="s">
        <v>163</v>
      </c>
      <c r="E151" s="19" t="s">
        <v>104</v>
      </c>
      <c r="F151" s="20">
        <f>35.8783+30.46</f>
        <v>66.3383</v>
      </c>
      <c r="G151" s="16"/>
      <c r="H151" s="16"/>
      <c r="I151" s="16"/>
      <c r="J151" s="16"/>
      <c r="K151" s="16"/>
      <c r="L151" s="16"/>
      <c r="M151" s="16"/>
      <c r="N151" s="16"/>
      <c r="O151" s="16"/>
      <c r="P151" s="16"/>
    </row>
    <row r="152" ht="24" customHeight="1" outlineLevel="1" collapsed="1" spans="1:16">
      <c r="A152" s="23" t="s">
        <v>189</v>
      </c>
      <c r="B152" s="23"/>
      <c r="C152" s="72" t="s">
        <v>283</v>
      </c>
      <c r="D152" s="25" t="s">
        <v>284</v>
      </c>
      <c r="E152" s="77">
        <f>F162</f>
        <v>3.6199</v>
      </c>
      <c r="F152" s="20"/>
      <c r="G152" s="16"/>
      <c r="H152" s="16"/>
      <c r="I152" s="16"/>
      <c r="J152" s="16"/>
      <c r="K152" s="16"/>
      <c r="L152" s="16"/>
      <c r="M152" s="16"/>
      <c r="N152" s="16"/>
      <c r="O152" s="16"/>
      <c r="P152" s="16"/>
    </row>
    <row r="153" ht="26" hidden="1" customHeight="1" outlineLevel="2" spans="1:16">
      <c r="A153" s="16">
        <v>1</v>
      </c>
      <c r="B153" s="16"/>
      <c r="C153" s="21" t="s">
        <v>128</v>
      </c>
      <c r="D153" s="18" t="s">
        <v>129</v>
      </c>
      <c r="E153" s="19" t="s">
        <v>104</v>
      </c>
      <c r="F153" s="20">
        <v>4.8726</v>
      </c>
      <c r="G153" s="16"/>
      <c r="H153" s="16"/>
      <c r="I153" s="16"/>
      <c r="J153" s="16"/>
      <c r="K153" s="16"/>
      <c r="L153" s="16"/>
      <c r="M153" s="16"/>
      <c r="N153" s="16"/>
      <c r="O153" s="16"/>
      <c r="P153" s="16"/>
    </row>
    <row r="154" ht="80" hidden="1" customHeight="1" outlineLevel="2" spans="1:16">
      <c r="A154" s="16">
        <v>2</v>
      </c>
      <c r="B154" s="16"/>
      <c r="C154" s="21" t="s">
        <v>133</v>
      </c>
      <c r="D154" s="18" t="s">
        <v>285</v>
      </c>
      <c r="E154" s="19" t="s">
        <v>132</v>
      </c>
      <c r="F154" s="20">
        <v>0.4581</v>
      </c>
      <c r="G154" s="16"/>
      <c r="H154" s="16"/>
      <c r="I154" s="16"/>
      <c r="J154" s="16"/>
      <c r="K154" s="16"/>
      <c r="L154" s="16"/>
      <c r="M154" s="16"/>
      <c r="N154" s="16"/>
      <c r="O154" s="16"/>
      <c r="P154" s="16"/>
    </row>
    <row r="155" ht="26" hidden="1" customHeight="1" outlineLevel="2" spans="1:16">
      <c r="A155" s="16">
        <v>3</v>
      </c>
      <c r="B155" s="26"/>
      <c r="C155" s="21" t="s">
        <v>193</v>
      </c>
      <c r="D155" s="67" t="s">
        <v>247</v>
      </c>
      <c r="E155" s="19" t="s">
        <v>132</v>
      </c>
      <c r="F155" s="20">
        <v>1.0708</v>
      </c>
      <c r="G155" s="26"/>
      <c r="H155" s="26"/>
      <c r="I155" s="26"/>
      <c r="J155" s="26"/>
      <c r="K155" s="26"/>
      <c r="L155" s="26"/>
      <c r="M155" s="26"/>
      <c r="N155" s="26"/>
      <c r="O155" s="26"/>
      <c r="P155" s="26"/>
    </row>
    <row r="156" ht="78" hidden="1" customHeight="1" outlineLevel="2" spans="1:16">
      <c r="A156" s="16">
        <v>4</v>
      </c>
      <c r="B156" s="26"/>
      <c r="C156" s="21" t="s">
        <v>286</v>
      </c>
      <c r="D156" s="18" t="s">
        <v>287</v>
      </c>
      <c r="E156" s="19" t="s">
        <v>132</v>
      </c>
      <c r="F156" s="20">
        <v>0.0875</v>
      </c>
      <c r="G156" s="26"/>
      <c r="H156" s="26"/>
      <c r="I156" s="26"/>
      <c r="J156" s="26"/>
      <c r="K156" s="26"/>
      <c r="L156" s="26"/>
      <c r="M156" s="26"/>
      <c r="N156" s="26"/>
      <c r="O156" s="26"/>
      <c r="P156" s="26"/>
    </row>
    <row r="157" ht="28" hidden="1" customHeight="1" outlineLevel="2" spans="1:16">
      <c r="A157" s="16">
        <v>5</v>
      </c>
      <c r="B157" s="26"/>
      <c r="C157" s="21" t="s">
        <v>288</v>
      </c>
      <c r="D157" s="67" t="s">
        <v>244</v>
      </c>
      <c r="E157" s="19" t="s">
        <v>104</v>
      </c>
      <c r="F157" s="20">
        <v>0.13816</v>
      </c>
      <c r="G157" s="26"/>
      <c r="H157" s="26"/>
      <c r="I157" s="26"/>
      <c r="J157" s="26"/>
      <c r="K157" s="26"/>
      <c r="L157" s="26"/>
      <c r="M157" s="26"/>
      <c r="N157" s="26"/>
      <c r="O157" s="26"/>
      <c r="P157" s="26"/>
    </row>
    <row r="158" ht="92" hidden="1" customHeight="1" outlineLevel="2" spans="1:16">
      <c r="A158" s="16">
        <v>6</v>
      </c>
      <c r="B158" s="26"/>
      <c r="C158" s="21" t="s">
        <v>289</v>
      </c>
      <c r="D158" s="18" t="s">
        <v>290</v>
      </c>
      <c r="E158" s="19" t="s">
        <v>132</v>
      </c>
      <c r="F158" s="20">
        <v>0.4326</v>
      </c>
      <c r="G158" s="26"/>
      <c r="H158" s="26"/>
      <c r="I158" s="26"/>
      <c r="J158" s="26"/>
      <c r="K158" s="26"/>
      <c r="L158" s="26"/>
      <c r="M158" s="26"/>
      <c r="N158" s="26"/>
      <c r="O158" s="26"/>
      <c r="P158" s="26"/>
    </row>
    <row r="159" ht="80" hidden="1" customHeight="1" outlineLevel="2" spans="1:16">
      <c r="A159" s="16">
        <v>7</v>
      </c>
      <c r="B159" s="26"/>
      <c r="C159" s="21" t="s">
        <v>291</v>
      </c>
      <c r="D159" s="18" t="s">
        <v>292</v>
      </c>
      <c r="E159" s="19" t="s">
        <v>132</v>
      </c>
      <c r="F159" s="20">
        <v>0.2888</v>
      </c>
      <c r="G159" s="26"/>
      <c r="H159" s="26"/>
      <c r="I159" s="26"/>
      <c r="J159" s="26"/>
      <c r="K159" s="26"/>
      <c r="L159" s="26"/>
      <c r="M159" s="26"/>
      <c r="N159" s="26"/>
      <c r="O159" s="26"/>
      <c r="P159" s="26"/>
    </row>
    <row r="160" ht="39" hidden="1" customHeight="1" outlineLevel="2" spans="1:16">
      <c r="A160" s="16">
        <v>8</v>
      </c>
      <c r="B160" s="26"/>
      <c r="C160" s="21" t="s">
        <v>222</v>
      </c>
      <c r="D160" s="18" t="s">
        <v>223</v>
      </c>
      <c r="E160" s="19" t="s">
        <v>224</v>
      </c>
      <c r="F160" s="20">
        <v>0.146</v>
      </c>
      <c r="G160" s="26"/>
      <c r="H160" s="26"/>
      <c r="I160" s="26"/>
      <c r="J160" s="26"/>
      <c r="K160" s="26"/>
      <c r="L160" s="26"/>
      <c r="M160" s="26"/>
      <c r="N160" s="26"/>
      <c r="O160" s="26"/>
      <c r="P160" s="26"/>
    </row>
    <row r="161" ht="39" hidden="1" customHeight="1" outlineLevel="2" spans="1:16">
      <c r="A161" s="16">
        <v>9</v>
      </c>
      <c r="B161" s="26"/>
      <c r="C161" s="21" t="s">
        <v>293</v>
      </c>
      <c r="D161" s="18" t="s">
        <v>294</v>
      </c>
      <c r="E161" s="19" t="s">
        <v>132</v>
      </c>
      <c r="F161" s="20">
        <v>0.0204</v>
      </c>
      <c r="G161" s="26"/>
      <c r="H161" s="26"/>
      <c r="I161" s="26"/>
      <c r="J161" s="26"/>
      <c r="K161" s="26"/>
      <c r="L161" s="26"/>
      <c r="M161" s="26"/>
      <c r="N161" s="26"/>
      <c r="O161" s="26"/>
      <c r="P161" s="26"/>
    </row>
    <row r="162" ht="39" hidden="1" customHeight="1" outlineLevel="2" spans="1:16">
      <c r="A162" s="16">
        <v>10</v>
      </c>
      <c r="B162" s="26"/>
      <c r="C162" s="21" t="s">
        <v>295</v>
      </c>
      <c r="D162" s="18" t="s">
        <v>296</v>
      </c>
      <c r="E162" s="19" t="s">
        <v>104</v>
      </c>
      <c r="F162" s="20">
        <v>3.6199</v>
      </c>
      <c r="G162" s="26"/>
      <c r="H162" s="26"/>
      <c r="I162" s="26"/>
      <c r="J162" s="26"/>
      <c r="K162" s="26"/>
      <c r="L162" s="26"/>
      <c r="M162" s="26"/>
      <c r="N162" s="26"/>
      <c r="O162" s="26"/>
      <c r="P162" s="26"/>
    </row>
    <row r="163" ht="39" hidden="1" customHeight="1" outlineLevel="2" spans="1:16">
      <c r="A163" s="16">
        <v>11</v>
      </c>
      <c r="B163" s="26"/>
      <c r="C163" s="21" t="s">
        <v>297</v>
      </c>
      <c r="D163" s="18" t="s">
        <v>298</v>
      </c>
      <c r="E163" s="19" t="s">
        <v>104</v>
      </c>
      <c r="F163" s="20">
        <v>3.0473</v>
      </c>
      <c r="G163" s="26"/>
      <c r="H163" s="26"/>
      <c r="I163" s="26"/>
      <c r="J163" s="26"/>
      <c r="K163" s="26"/>
      <c r="L163" s="26"/>
      <c r="M163" s="26"/>
      <c r="N163" s="26"/>
      <c r="O163" s="26"/>
      <c r="P163" s="26"/>
    </row>
    <row r="164" ht="25" customHeight="1" outlineLevel="1" collapsed="1" spans="1:16">
      <c r="A164" s="23" t="s">
        <v>201</v>
      </c>
      <c r="B164" s="26"/>
      <c r="C164" s="72" t="s">
        <v>220</v>
      </c>
      <c r="D164" s="78" t="s">
        <v>299</v>
      </c>
      <c r="E164" s="77">
        <v>28.4559</v>
      </c>
      <c r="F164" s="20"/>
      <c r="G164" s="26"/>
      <c r="H164" s="26"/>
      <c r="I164" s="26"/>
      <c r="J164" s="26"/>
      <c r="K164" s="26"/>
      <c r="L164" s="26"/>
      <c r="M164" s="26"/>
      <c r="N164" s="26"/>
      <c r="O164" s="26"/>
      <c r="P164" s="26"/>
    </row>
    <row r="165" ht="24" hidden="1" customHeight="1" outlineLevel="2" spans="1:16">
      <c r="A165" s="16">
        <v>1</v>
      </c>
      <c r="B165" s="16"/>
      <c r="C165" s="21" t="s">
        <v>128</v>
      </c>
      <c r="D165" s="18" t="s">
        <v>129</v>
      </c>
      <c r="E165" s="19" t="s">
        <v>104</v>
      </c>
      <c r="F165" s="20">
        <v>47.4265</v>
      </c>
      <c r="G165" s="26"/>
      <c r="H165" s="26"/>
      <c r="I165" s="26"/>
      <c r="J165" s="26"/>
      <c r="K165" s="26"/>
      <c r="L165" s="26"/>
      <c r="M165" s="26"/>
      <c r="N165" s="26"/>
      <c r="O165" s="26"/>
      <c r="P165" s="26"/>
    </row>
    <row r="166" ht="89" hidden="1" customHeight="1" outlineLevel="2" spans="1:16">
      <c r="A166" s="16">
        <v>2</v>
      </c>
      <c r="B166" s="16"/>
      <c r="C166" s="21" t="s">
        <v>133</v>
      </c>
      <c r="D166" s="18" t="s">
        <v>241</v>
      </c>
      <c r="E166" s="19" t="s">
        <v>132</v>
      </c>
      <c r="F166" s="20">
        <v>4.74265</v>
      </c>
      <c r="G166" s="26"/>
      <c r="H166" s="26"/>
      <c r="I166" s="26"/>
      <c r="J166" s="26"/>
      <c r="K166" s="26"/>
      <c r="L166" s="26"/>
      <c r="M166" s="26"/>
      <c r="N166" s="26"/>
      <c r="O166" s="26"/>
      <c r="P166" s="26"/>
    </row>
    <row r="167" ht="39" hidden="1" customHeight="1" outlineLevel="2" spans="1:16">
      <c r="A167" s="16">
        <v>3</v>
      </c>
      <c r="B167" s="26"/>
      <c r="C167" s="21" t="s">
        <v>205</v>
      </c>
      <c r="D167" s="18" t="s">
        <v>206</v>
      </c>
      <c r="E167" s="19" t="s">
        <v>132</v>
      </c>
      <c r="F167" s="20">
        <v>22.29474</v>
      </c>
      <c r="G167" s="26"/>
      <c r="H167" s="26"/>
      <c r="I167" s="26"/>
      <c r="J167" s="26"/>
      <c r="K167" s="26"/>
      <c r="L167" s="26"/>
      <c r="M167" s="26"/>
      <c r="N167" s="26"/>
      <c r="O167" s="26"/>
      <c r="P167" s="26"/>
    </row>
    <row r="168" ht="26" customHeight="1" outlineLevel="1" collapsed="1" spans="1:16">
      <c r="A168" s="23" t="s">
        <v>210</v>
      </c>
      <c r="B168" s="26"/>
      <c r="C168" s="72" t="s">
        <v>239</v>
      </c>
      <c r="D168" s="78" t="s">
        <v>300</v>
      </c>
      <c r="E168" s="77">
        <f>F173+F174</f>
        <v>9.07038</v>
      </c>
      <c r="F168" s="20"/>
      <c r="G168" s="26"/>
      <c r="H168" s="26"/>
      <c r="I168" s="26"/>
      <c r="J168" s="26"/>
      <c r="K168" s="26"/>
      <c r="L168" s="26"/>
      <c r="M168" s="26"/>
      <c r="N168" s="26"/>
      <c r="O168" s="26"/>
      <c r="P168" s="26"/>
    </row>
    <row r="169" ht="39" hidden="1" customHeight="1" outlineLevel="2" spans="1:16">
      <c r="A169" s="16">
        <v>1</v>
      </c>
      <c r="B169" s="16"/>
      <c r="C169" s="21" t="s">
        <v>128</v>
      </c>
      <c r="D169" s="18" t="s">
        <v>129</v>
      </c>
      <c r="E169" s="19" t="s">
        <v>104</v>
      </c>
      <c r="F169" s="20">
        <v>7.08733333333333</v>
      </c>
      <c r="G169" s="16"/>
      <c r="H169" s="16"/>
      <c r="I169" s="16"/>
      <c r="J169" s="16"/>
      <c r="K169" s="16"/>
      <c r="L169" s="16"/>
      <c r="M169" s="16"/>
      <c r="N169" s="16"/>
      <c r="O169" s="16"/>
      <c r="P169" s="16"/>
    </row>
    <row r="170" ht="39" hidden="1" customHeight="1" outlineLevel="2" spans="1:16">
      <c r="A170" s="16">
        <v>2</v>
      </c>
      <c r="B170" s="16"/>
      <c r="C170" s="21" t="s">
        <v>130</v>
      </c>
      <c r="D170" s="67" t="s">
        <v>131</v>
      </c>
      <c r="E170" s="19" t="s">
        <v>132</v>
      </c>
      <c r="F170" s="20">
        <v>1.0631</v>
      </c>
      <c r="G170" s="16"/>
      <c r="H170" s="16"/>
      <c r="I170" s="16"/>
      <c r="J170" s="16"/>
      <c r="K170" s="16"/>
      <c r="L170" s="16"/>
      <c r="M170" s="16"/>
      <c r="N170" s="16"/>
      <c r="O170" s="16"/>
      <c r="P170" s="16"/>
    </row>
    <row r="171" ht="72" hidden="1" outlineLevel="2" spans="1:16">
      <c r="A171" s="16">
        <v>3</v>
      </c>
      <c r="B171" s="16"/>
      <c r="C171" s="21" t="s">
        <v>133</v>
      </c>
      <c r="D171" s="18" t="s">
        <v>216</v>
      </c>
      <c r="E171" s="19" t="s">
        <v>132</v>
      </c>
      <c r="F171" s="20">
        <v>1.6809</v>
      </c>
      <c r="G171" s="16"/>
      <c r="H171" s="16"/>
      <c r="I171" s="16"/>
      <c r="J171" s="16"/>
      <c r="K171" s="16"/>
      <c r="L171" s="16"/>
      <c r="M171" s="16"/>
      <c r="N171" s="16"/>
      <c r="O171" s="16"/>
      <c r="P171" s="16"/>
    </row>
    <row r="172" ht="44" hidden="1" customHeight="1" outlineLevel="2" spans="1:16">
      <c r="A172" s="16">
        <v>4</v>
      </c>
      <c r="B172" s="16"/>
      <c r="C172" s="21" t="s">
        <v>222</v>
      </c>
      <c r="D172" s="18" t="s">
        <v>223</v>
      </c>
      <c r="E172" s="19" t="s">
        <v>224</v>
      </c>
      <c r="F172" s="20">
        <v>0.118</v>
      </c>
      <c r="G172" s="16"/>
      <c r="H172" s="16"/>
      <c r="I172" s="16"/>
      <c r="J172" s="16"/>
      <c r="K172" s="16"/>
      <c r="L172" s="16"/>
      <c r="M172" s="16"/>
      <c r="N172" s="16"/>
      <c r="O172" s="16"/>
      <c r="P172" s="16"/>
    </row>
    <row r="173" ht="43.2" hidden="1" outlineLevel="2" spans="1:16">
      <c r="A173" s="16">
        <v>5</v>
      </c>
      <c r="B173" s="26"/>
      <c r="C173" s="21" t="s">
        <v>225</v>
      </c>
      <c r="D173" s="18" t="s">
        <v>226</v>
      </c>
      <c r="E173" s="19" t="s">
        <v>104</v>
      </c>
      <c r="F173" s="20">
        <v>7.332</v>
      </c>
      <c r="G173" s="26"/>
      <c r="H173" s="26"/>
      <c r="I173" s="26"/>
      <c r="J173" s="26"/>
      <c r="K173" s="26"/>
      <c r="L173" s="26"/>
      <c r="M173" s="26"/>
      <c r="N173" s="26"/>
      <c r="O173" s="26"/>
      <c r="P173" s="26"/>
    </row>
    <row r="174" ht="43.2" hidden="1" outlineLevel="2" spans="1:16">
      <c r="A174" s="16">
        <v>6</v>
      </c>
      <c r="B174" s="26"/>
      <c r="C174" s="21" t="s">
        <v>225</v>
      </c>
      <c r="D174" s="18" t="s">
        <v>227</v>
      </c>
      <c r="E174" s="19" t="s">
        <v>104</v>
      </c>
      <c r="F174" s="20">
        <v>1.73838</v>
      </c>
      <c r="G174" s="26"/>
      <c r="H174" s="26"/>
      <c r="I174" s="26"/>
      <c r="J174" s="26"/>
      <c r="K174" s="26"/>
      <c r="L174" s="26"/>
      <c r="M174" s="26"/>
      <c r="N174" s="26"/>
      <c r="O174" s="26"/>
      <c r="P174" s="26"/>
    </row>
    <row r="175" ht="32" hidden="1" customHeight="1" outlineLevel="2" spans="1:16">
      <c r="A175" s="16">
        <v>7</v>
      </c>
      <c r="B175" s="26"/>
      <c r="C175" s="21" t="s">
        <v>228</v>
      </c>
      <c r="D175" s="18" t="s">
        <v>229</v>
      </c>
      <c r="E175" s="19" t="s">
        <v>156</v>
      </c>
      <c r="F175" s="20">
        <v>8.465</v>
      </c>
      <c r="G175" s="26"/>
      <c r="H175" s="26"/>
      <c r="I175" s="26"/>
      <c r="J175" s="26"/>
      <c r="K175" s="26"/>
      <c r="L175" s="26"/>
      <c r="M175" s="26"/>
      <c r="N175" s="26"/>
      <c r="O175" s="26"/>
      <c r="P175" s="26"/>
    </row>
    <row r="176" ht="29" customHeight="1" outlineLevel="1" collapsed="1" spans="1:16">
      <c r="A176" s="23" t="s">
        <v>214</v>
      </c>
      <c r="B176" s="26"/>
      <c r="C176" s="72" t="s">
        <v>301</v>
      </c>
      <c r="D176" s="78" t="s">
        <v>302</v>
      </c>
      <c r="E176" s="77">
        <v>7.1076</v>
      </c>
      <c r="F176" s="20"/>
      <c r="G176" s="26"/>
      <c r="H176" s="26"/>
      <c r="I176" s="26"/>
      <c r="J176" s="26"/>
      <c r="K176" s="26"/>
      <c r="L176" s="26"/>
      <c r="M176" s="26"/>
      <c r="N176" s="26"/>
      <c r="O176" s="26"/>
      <c r="P176" s="26"/>
    </row>
    <row r="177" ht="29" hidden="1" customHeight="1" outlineLevel="2" spans="1:16">
      <c r="A177" s="16">
        <v>1</v>
      </c>
      <c r="B177" s="16"/>
      <c r="C177" s="21" t="s">
        <v>128</v>
      </c>
      <c r="D177" s="18" t="s">
        <v>129</v>
      </c>
      <c r="E177" s="19" t="s">
        <v>104</v>
      </c>
      <c r="F177" s="20">
        <v>17.2385</v>
      </c>
      <c r="G177" s="26"/>
      <c r="H177" s="26"/>
      <c r="I177" s="26"/>
      <c r="J177" s="26"/>
      <c r="K177" s="26"/>
      <c r="L177" s="26"/>
      <c r="M177" s="26"/>
      <c r="N177" s="26"/>
      <c r="O177" s="26"/>
      <c r="P177" s="26"/>
    </row>
    <row r="178" ht="72" hidden="1" outlineLevel="2" spans="1:16">
      <c r="A178" s="16">
        <v>2</v>
      </c>
      <c r="B178" s="16"/>
      <c r="C178" s="21" t="s">
        <v>133</v>
      </c>
      <c r="D178" s="18" t="s">
        <v>241</v>
      </c>
      <c r="E178" s="19" t="s">
        <v>132</v>
      </c>
      <c r="F178" s="20">
        <v>6.7769</v>
      </c>
      <c r="G178" s="26"/>
      <c r="H178" s="26"/>
      <c r="I178" s="26"/>
      <c r="J178" s="26"/>
      <c r="K178" s="26"/>
      <c r="L178" s="26"/>
      <c r="M178" s="26"/>
      <c r="N178" s="26"/>
      <c r="O178" s="26"/>
      <c r="P178" s="26"/>
    </row>
    <row r="179" ht="40" hidden="1" customHeight="1" outlineLevel="2" spans="1:16">
      <c r="A179" s="16">
        <v>3</v>
      </c>
      <c r="B179" s="26"/>
      <c r="C179" s="21" t="s">
        <v>205</v>
      </c>
      <c r="D179" s="18" t="s">
        <v>206</v>
      </c>
      <c r="E179" s="19" t="s">
        <v>132</v>
      </c>
      <c r="F179" s="20">
        <v>1.723</v>
      </c>
      <c r="G179" s="26"/>
      <c r="H179" s="26"/>
      <c r="I179" s="26"/>
      <c r="J179" s="26"/>
      <c r="K179" s="26"/>
      <c r="L179" s="26"/>
      <c r="M179" s="26"/>
      <c r="N179" s="26"/>
      <c r="O179" s="26"/>
      <c r="P179" s="26"/>
    </row>
    <row r="180" ht="31" customHeight="1" outlineLevel="1" collapsed="1" spans="1:16">
      <c r="A180" s="23" t="s">
        <v>219</v>
      </c>
      <c r="B180" s="26"/>
      <c r="C180" s="72" t="s">
        <v>303</v>
      </c>
      <c r="D180" s="78" t="s">
        <v>304</v>
      </c>
      <c r="E180" s="19"/>
      <c r="F180" s="20"/>
      <c r="G180" s="26"/>
      <c r="H180" s="26"/>
      <c r="I180" s="26"/>
      <c r="J180" s="26"/>
      <c r="K180" s="26"/>
      <c r="L180" s="26"/>
      <c r="M180" s="26"/>
      <c r="N180" s="26"/>
      <c r="O180" s="26"/>
      <c r="P180" s="26"/>
    </row>
    <row r="181" ht="31" hidden="1" customHeight="1" outlineLevel="2" spans="1:16">
      <c r="A181" s="16">
        <v>1</v>
      </c>
      <c r="B181" s="26"/>
      <c r="C181" s="16" t="s">
        <v>305</v>
      </c>
      <c r="D181" s="18" t="s">
        <v>306</v>
      </c>
      <c r="E181" s="19" t="s">
        <v>104</v>
      </c>
      <c r="F181" s="20">
        <v>21.92725</v>
      </c>
      <c r="G181" s="26"/>
      <c r="H181" s="26"/>
      <c r="I181" s="26"/>
      <c r="J181" s="26"/>
      <c r="K181" s="26"/>
      <c r="L181" s="26"/>
      <c r="M181" s="26"/>
      <c r="N181" s="26"/>
      <c r="O181" s="26"/>
      <c r="P181" s="26"/>
    </row>
    <row r="182" ht="31" hidden="1" customHeight="1" outlineLevel="2" spans="1:16">
      <c r="A182" s="16">
        <v>2</v>
      </c>
      <c r="B182" s="26"/>
      <c r="C182" s="16" t="s">
        <v>305</v>
      </c>
      <c r="D182" s="18" t="s">
        <v>307</v>
      </c>
      <c r="E182" s="19" t="s">
        <v>104</v>
      </c>
      <c r="F182" s="20">
        <v>21.3874</v>
      </c>
      <c r="G182" s="26"/>
      <c r="H182" s="26"/>
      <c r="I182" s="26"/>
      <c r="J182" s="26"/>
      <c r="K182" s="26"/>
      <c r="L182" s="26"/>
      <c r="M182" s="26"/>
      <c r="N182" s="26"/>
      <c r="O182" s="26"/>
      <c r="P182" s="26"/>
    </row>
    <row r="183" ht="31" hidden="1" customHeight="1" outlineLevel="2" spans="1:16">
      <c r="A183" s="16">
        <v>3</v>
      </c>
      <c r="B183" s="26"/>
      <c r="C183" s="16" t="s">
        <v>207</v>
      </c>
      <c r="D183" s="67" t="s">
        <v>308</v>
      </c>
      <c r="E183" s="19" t="s">
        <v>209</v>
      </c>
      <c r="F183" s="20">
        <v>1</v>
      </c>
      <c r="G183" s="26"/>
      <c r="H183" s="26"/>
      <c r="I183" s="26"/>
      <c r="J183" s="26"/>
      <c r="K183" s="26"/>
      <c r="L183" s="26"/>
      <c r="M183" s="26"/>
      <c r="N183" s="26"/>
      <c r="O183" s="26"/>
      <c r="P183" s="26"/>
    </row>
    <row r="184" ht="32" customHeight="1" collapsed="1" spans="1:16">
      <c r="A184" s="12" t="s">
        <v>75</v>
      </c>
      <c r="B184" s="12"/>
      <c r="C184" s="12" t="s">
        <v>309</v>
      </c>
      <c r="D184" s="13"/>
      <c r="E184" s="14">
        <f>SUM(E185:E250)</f>
        <v>0</v>
      </c>
      <c r="F184" s="14"/>
      <c r="G184" s="15"/>
      <c r="H184" s="15"/>
      <c r="I184" s="15"/>
      <c r="J184" s="15"/>
      <c r="K184" s="15"/>
      <c r="L184" s="15"/>
      <c r="M184" s="15"/>
      <c r="N184" s="15"/>
      <c r="O184" s="15"/>
      <c r="P184" s="15"/>
    </row>
    <row r="185" ht="65" hidden="1" customHeight="1" outlineLevel="2" spans="1:16">
      <c r="A185" s="16">
        <v>1</v>
      </c>
      <c r="B185" s="26"/>
      <c r="C185" s="16" t="s">
        <v>310</v>
      </c>
      <c r="D185" s="18" t="s">
        <v>311</v>
      </c>
      <c r="E185" s="19" t="s">
        <v>132</v>
      </c>
      <c r="F185" s="20">
        <v>400.14</v>
      </c>
      <c r="G185" s="26"/>
      <c r="H185" s="26"/>
      <c r="I185" s="26"/>
      <c r="J185" s="26"/>
      <c r="K185" s="26"/>
      <c r="L185" s="26"/>
      <c r="M185" s="26"/>
      <c r="N185" s="26"/>
      <c r="O185" s="26"/>
      <c r="P185" s="26"/>
    </row>
    <row r="186" ht="51" hidden="1" customHeight="1" outlineLevel="2" spans="1:16">
      <c r="A186" s="16">
        <v>2</v>
      </c>
      <c r="B186" s="26"/>
      <c r="C186" s="16" t="s">
        <v>312</v>
      </c>
      <c r="D186" s="18" t="s">
        <v>313</v>
      </c>
      <c r="E186" s="19" t="s">
        <v>132</v>
      </c>
      <c r="F186" s="20">
        <f>F185</f>
        <v>400.14</v>
      </c>
      <c r="G186" s="26"/>
      <c r="H186" s="26"/>
      <c r="I186" s="26"/>
      <c r="J186" s="26"/>
      <c r="K186" s="26"/>
      <c r="L186" s="26"/>
      <c r="M186" s="26"/>
      <c r="N186" s="26"/>
      <c r="O186" s="26"/>
      <c r="P186" s="26"/>
    </row>
  </sheetData>
  <autoFilter ref="A3:P186">
    <extLst/>
  </autoFilter>
  <mergeCells count="12">
    <mergeCell ref="A1:P1"/>
    <mergeCell ref="A2:P2"/>
    <mergeCell ref="J3:O3"/>
    <mergeCell ref="A3:A4"/>
    <mergeCell ref="B3:B4"/>
    <mergeCell ref="C3:C4"/>
    <mergeCell ref="D3:D4"/>
    <mergeCell ref="E3:E4"/>
    <mergeCell ref="F3:F4"/>
    <mergeCell ref="G3:G4"/>
    <mergeCell ref="H3:H4"/>
    <mergeCell ref="P3:P4"/>
  </mergeCells>
  <pageMargins left="0.7" right="0.7" top="0.75" bottom="0.75" header="0.3" footer="0.3"/>
  <pageSetup paperSize="9" scale="4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42"/>
  <sheetViews>
    <sheetView view="pageBreakPreview" zoomScale="85" zoomScaleNormal="100" workbookViewId="0">
      <pane ySplit="4" topLeftCell="A5" activePane="bottomLeft" state="frozen"/>
      <selection/>
      <selection pane="bottomLeft" activeCell="E37" sqref="E37"/>
    </sheetView>
  </sheetViews>
  <sheetFormatPr defaultColWidth="9" defaultRowHeight="14.4"/>
  <cols>
    <col min="1" max="1" width="7.5" customWidth="1"/>
    <col min="2" max="2" width="16.0277777777778" customWidth="1"/>
    <col min="3" max="3" width="40.25" customWidth="1"/>
    <col min="4" max="4" width="11.8796296296296" style="29" customWidth="1"/>
    <col min="5" max="7" width="9" style="29"/>
    <col min="8" max="8" width="10.3796296296296" customWidth="1"/>
    <col min="9" max="9" width="11.25" customWidth="1"/>
    <col min="10" max="11" width="9" style="29"/>
    <col min="17" max="17" width="11.462962962963" customWidth="1"/>
    <col min="19" max="19" width="20.287037037037" customWidth="1"/>
  </cols>
  <sheetData>
    <row r="1" ht="27" customHeight="1" spans="1:18">
      <c r="A1" s="30" t="s">
        <v>107</v>
      </c>
      <c r="B1" s="31"/>
      <c r="C1" s="30"/>
      <c r="D1" s="30"/>
      <c r="E1" s="30"/>
      <c r="F1" s="30"/>
      <c r="G1" s="30"/>
      <c r="H1" s="30"/>
      <c r="I1" s="30"/>
      <c r="J1" s="30"/>
      <c r="K1" s="30"/>
      <c r="L1" s="30"/>
      <c r="M1" s="30"/>
      <c r="N1" s="30"/>
      <c r="O1" s="30"/>
      <c r="P1" s="30"/>
      <c r="Q1" s="30"/>
      <c r="R1" s="30"/>
    </row>
    <row r="2" ht="32" customHeight="1" spans="1:18">
      <c r="A2" s="32" t="s">
        <v>314</v>
      </c>
      <c r="B2" s="32"/>
      <c r="C2" s="32"/>
      <c r="D2" s="32"/>
      <c r="E2" s="32"/>
      <c r="F2" s="32"/>
      <c r="G2" s="32"/>
      <c r="H2" s="32"/>
      <c r="I2" s="32"/>
      <c r="J2" s="32"/>
      <c r="K2" s="32"/>
      <c r="L2" s="32"/>
      <c r="M2" s="32"/>
      <c r="N2" s="32"/>
      <c r="O2" s="32"/>
      <c r="P2" s="32"/>
      <c r="Q2" s="32"/>
      <c r="R2" s="32"/>
    </row>
    <row r="3" ht="21" customHeight="1" spans="1:18">
      <c r="A3" s="33" t="s">
        <v>1</v>
      </c>
      <c r="B3" s="33" t="s">
        <v>315</v>
      </c>
      <c r="C3" s="33" t="s">
        <v>111</v>
      </c>
      <c r="D3" s="34" t="s">
        <v>316</v>
      </c>
      <c r="E3" s="35"/>
      <c r="F3" s="35"/>
      <c r="G3" s="35"/>
      <c r="H3" s="36"/>
      <c r="I3" s="51" t="s">
        <v>317</v>
      </c>
      <c r="J3" s="37" t="s">
        <v>97</v>
      </c>
      <c r="K3" s="37" t="s">
        <v>318</v>
      </c>
      <c r="L3" s="52" t="s">
        <v>114</v>
      </c>
      <c r="M3" s="37" t="s">
        <v>319</v>
      </c>
      <c r="N3" s="53" t="s">
        <v>320</v>
      </c>
      <c r="O3" s="53"/>
      <c r="P3" s="53"/>
      <c r="Q3" s="53"/>
      <c r="R3" s="53"/>
    </row>
    <row r="4" ht="72" spans="1:18">
      <c r="A4" s="33"/>
      <c r="B4" s="33"/>
      <c r="C4" s="33"/>
      <c r="D4" s="37" t="s">
        <v>321</v>
      </c>
      <c r="E4" s="37" t="s">
        <v>322</v>
      </c>
      <c r="F4" s="37" t="s">
        <v>323</v>
      </c>
      <c r="G4" s="37" t="s">
        <v>324</v>
      </c>
      <c r="H4" s="37" t="s">
        <v>325</v>
      </c>
      <c r="I4" s="54"/>
      <c r="J4" s="37"/>
      <c r="K4" s="37"/>
      <c r="L4" s="52"/>
      <c r="M4" s="37"/>
      <c r="N4" s="53" t="s">
        <v>326</v>
      </c>
      <c r="O4" s="53" t="s">
        <v>327</v>
      </c>
      <c r="P4" s="55" t="s">
        <v>328</v>
      </c>
      <c r="Q4" s="53" t="s">
        <v>122</v>
      </c>
      <c r="R4" s="53" t="s">
        <v>123</v>
      </c>
    </row>
    <row r="5" ht="24" customHeight="1" spans="1:18">
      <c r="A5" s="38" t="s">
        <v>17</v>
      </c>
      <c r="B5" s="39"/>
      <c r="C5" s="40" t="s">
        <v>329</v>
      </c>
      <c r="D5" s="39"/>
      <c r="E5" s="39"/>
      <c r="F5" s="39"/>
      <c r="G5" s="39"/>
      <c r="H5" s="41"/>
      <c r="I5" s="41"/>
      <c r="J5" s="39"/>
      <c r="K5" s="39"/>
      <c r="L5" s="41"/>
      <c r="M5" s="41"/>
      <c r="N5" s="41"/>
      <c r="O5" s="41"/>
      <c r="P5" s="41"/>
      <c r="Q5" s="41"/>
      <c r="R5" s="41"/>
    </row>
    <row r="6" ht="91" customHeight="1" outlineLevel="1" spans="1:18">
      <c r="A6" s="16">
        <v>1</v>
      </c>
      <c r="B6" s="16" t="s">
        <v>330</v>
      </c>
      <c r="C6" s="42" t="s">
        <v>331</v>
      </c>
      <c r="D6" s="16" t="s">
        <v>332</v>
      </c>
      <c r="E6" s="16">
        <v>250</v>
      </c>
      <c r="F6" s="16" t="s">
        <v>333</v>
      </c>
      <c r="G6" s="16" t="s">
        <v>334</v>
      </c>
      <c r="H6" s="16" t="s">
        <v>335</v>
      </c>
      <c r="I6" s="26"/>
      <c r="J6" s="16" t="s">
        <v>336</v>
      </c>
      <c r="K6" s="16">
        <v>4</v>
      </c>
      <c r="L6" s="26"/>
      <c r="M6" s="26"/>
      <c r="N6" s="26"/>
      <c r="O6" s="26"/>
      <c r="P6" s="26"/>
      <c r="Q6" s="26"/>
      <c r="R6" s="26"/>
    </row>
    <row r="7" ht="105" customHeight="1" outlineLevel="1" spans="1:18">
      <c r="A7" s="16">
        <v>2</v>
      </c>
      <c r="B7" s="16" t="s">
        <v>337</v>
      </c>
      <c r="C7" s="42" t="s">
        <v>338</v>
      </c>
      <c r="D7" s="16" t="s">
        <v>335</v>
      </c>
      <c r="E7" s="16" t="s">
        <v>334</v>
      </c>
      <c r="F7" s="16" t="s">
        <v>334</v>
      </c>
      <c r="G7" s="16" t="s">
        <v>334</v>
      </c>
      <c r="H7" s="16" t="s">
        <v>339</v>
      </c>
      <c r="I7" s="26"/>
      <c r="J7" s="16" t="s">
        <v>336</v>
      </c>
      <c r="K7" s="16">
        <v>3</v>
      </c>
      <c r="L7" s="26"/>
      <c r="M7" s="26"/>
      <c r="N7" s="26"/>
      <c r="O7" s="26"/>
      <c r="P7" s="26"/>
      <c r="Q7" s="26"/>
      <c r="R7" s="26"/>
    </row>
    <row r="8" ht="90" customHeight="1" outlineLevel="1" spans="1:18">
      <c r="A8" s="16">
        <v>3</v>
      </c>
      <c r="B8" s="16" t="s">
        <v>340</v>
      </c>
      <c r="C8" s="42" t="s">
        <v>331</v>
      </c>
      <c r="D8" s="16" t="s">
        <v>335</v>
      </c>
      <c r="E8" s="16" t="s">
        <v>334</v>
      </c>
      <c r="F8" s="16" t="s">
        <v>334</v>
      </c>
      <c r="G8" s="16" t="s">
        <v>334</v>
      </c>
      <c r="H8" s="16" t="s">
        <v>339</v>
      </c>
      <c r="I8" s="26"/>
      <c r="J8" s="16" t="s">
        <v>336</v>
      </c>
      <c r="K8" s="16">
        <v>4</v>
      </c>
      <c r="L8" s="26"/>
      <c r="M8" s="26"/>
      <c r="N8" s="26"/>
      <c r="O8" s="26"/>
      <c r="P8" s="26"/>
      <c r="Q8" s="26"/>
      <c r="R8" s="26"/>
    </row>
    <row r="9" ht="87" customHeight="1" outlineLevel="1" spans="1:18">
      <c r="A9" s="16">
        <v>4</v>
      </c>
      <c r="B9" s="16" t="s">
        <v>341</v>
      </c>
      <c r="C9" s="42" t="s">
        <v>331</v>
      </c>
      <c r="D9" s="16" t="s">
        <v>339</v>
      </c>
      <c r="E9" s="16" t="s">
        <v>334</v>
      </c>
      <c r="F9" s="16" t="s">
        <v>334</v>
      </c>
      <c r="G9" s="16" t="s">
        <v>334</v>
      </c>
      <c r="H9" s="16" t="s">
        <v>342</v>
      </c>
      <c r="I9" s="26"/>
      <c r="J9" s="16" t="s">
        <v>336</v>
      </c>
      <c r="K9" s="16">
        <v>3</v>
      </c>
      <c r="L9" s="26"/>
      <c r="M9" s="26"/>
      <c r="N9" s="26"/>
      <c r="O9" s="26"/>
      <c r="P9" s="26"/>
      <c r="Q9" s="26"/>
      <c r="R9" s="26"/>
    </row>
    <row r="10" ht="91" customHeight="1" outlineLevel="1" spans="1:18">
      <c r="A10" s="16">
        <v>5</v>
      </c>
      <c r="B10" s="16" t="s">
        <v>343</v>
      </c>
      <c r="C10" s="42" t="s">
        <v>344</v>
      </c>
      <c r="D10" s="16">
        <v>500</v>
      </c>
      <c r="E10" s="16" t="s">
        <v>334</v>
      </c>
      <c r="F10" s="16" t="s">
        <v>334</v>
      </c>
      <c r="G10" s="16" t="s">
        <v>345</v>
      </c>
      <c r="H10" s="16" t="s">
        <v>346</v>
      </c>
      <c r="I10" s="26"/>
      <c r="J10" s="16" t="s">
        <v>336</v>
      </c>
      <c r="K10" s="16">
        <v>1</v>
      </c>
      <c r="L10" s="26"/>
      <c r="M10" s="26"/>
      <c r="N10" s="26"/>
      <c r="O10" s="26"/>
      <c r="P10" s="26"/>
      <c r="Q10" s="26"/>
      <c r="R10" s="26"/>
    </row>
    <row r="11" ht="88" customHeight="1" outlineLevel="1" spans="1:18">
      <c r="A11" s="16">
        <v>6</v>
      </c>
      <c r="B11" s="16" t="s">
        <v>347</v>
      </c>
      <c r="C11" s="42" t="s">
        <v>348</v>
      </c>
      <c r="D11" s="16" t="s">
        <v>349</v>
      </c>
      <c r="E11" s="16">
        <v>120</v>
      </c>
      <c r="F11" s="16" t="s">
        <v>350</v>
      </c>
      <c r="G11" s="16" t="s">
        <v>334</v>
      </c>
      <c r="H11" s="16" t="s">
        <v>351</v>
      </c>
      <c r="I11" s="26"/>
      <c r="J11" s="16" t="s">
        <v>336</v>
      </c>
      <c r="K11" s="16">
        <v>5</v>
      </c>
      <c r="L11" s="26"/>
      <c r="M11" s="26"/>
      <c r="N11" s="26"/>
      <c r="O11" s="26"/>
      <c r="P11" s="26"/>
      <c r="Q11" s="26"/>
      <c r="R11" s="26"/>
    </row>
    <row r="12" ht="89" customHeight="1" outlineLevel="1" spans="1:18">
      <c r="A12" s="16">
        <v>7</v>
      </c>
      <c r="B12" s="16" t="s">
        <v>352</v>
      </c>
      <c r="C12" s="42" t="s">
        <v>348</v>
      </c>
      <c r="D12" s="16" t="s">
        <v>346</v>
      </c>
      <c r="E12" s="16">
        <v>80</v>
      </c>
      <c r="F12" s="16" t="s">
        <v>353</v>
      </c>
      <c r="G12" s="16" t="s">
        <v>334</v>
      </c>
      <c r="H12" s="16" t="s">
        <v>354</v>
      </c>
      <c r="I12" s="26"/>
      <c r="J12" s="16" t="s">
        <v>336</v>
      </c>
      <c r="K12" s="16">
        <v>2</v>
      </c>
      <c r="L12" s="26"/>
      <c r="M12" s="26"/>
      <c r="N12" s="26"/>
      <c r="O12" s="26"/>
      <c r="P12" s="26"/>
      <c r="Q12" s="26"/>
      <c r="R12" s="26"/>
    </row>
    <row r="13" ht="86" customHeight="1" outlineLevel="1" spans="1:18">
      <c r="A13" s="16">
        <v>8</v>
      </c>
      <c r="B13" s="16" t="s">
        <v>355</v>
      </c>
      <c r="C13" s="42" t="s">
        <v>356</v>
      </c>
      <c r="D13" s="16" t="s">
        <v>346</v>
      </c>
      <c r="E13" s="16" t="s">
        <v>334</v>
      </c>
      <c r="F13" s="16" t="s">
        <v>334</v>
      </c>
      <c r="G13" s="16" t="s">
        <v>357</v>
      </c>
      <c r="H13" s="16" t="s">
        <v>346</v>
      </c>
      <c r="I13" s="26"/>
      <c r="J13" s="16" t="s">
        <v>336</v>
      </c>
      <c r="K13" s="16">
        <v>1</v>
      </c>
      <c r="L13" s="26"/>
      <c r="M13" s="26"/>
      <c r="N13" s="26"/>
      <c r="O13" s="26"/>
      <c r="P13" s="26"/>
      <c r="Q13" s="26"/>
      <c r="R13" s="26"/>
    </row>
    <row r="14" ht="90" customHeight="1" outlineLevel="1" spans="1:18">
      <c r="A14" s="16">
        <v>9</v>
      </c>
      <c r="B14" s="16" t="s">
        <v>358</v>
      </c>
      <c r="C14" s="42" t="s">
        <v>356</v>
      </c>
      <c r="D14" s="16" t="s">
        <v>339</v>
      </c>
      <c r="E14" s="16" t="s">
        <v>334</v>
      </c>
      <c r="F14" s="16" t="s">
        <v>334</v>
      </c>
      <c r="G14" s="16" t="s">
        <v>359</v>
      </c>
      <c r="H14" s="16" t="s">
        <v>339</v>
      </c>
      <c r="I14" s="26"/>
      <c r="J14" s="16" t="s">
        <v>336</v>
      </c>
      <c r="K14" s="16">
        <v>5</v>
      </c>
      <c r="L14" s="26"/>
      <c r="M14" s="26"/>
      <c r="N14" s="26"/>
      <c r="O14" s="26"/>
      <c r="P14" s="26"/>
      <c r="Q14" s="26"/>
      <c r="R14" s="26"/>
    </row>
    <row r="15" ht="90" customHeight="1" outlineLevel="1" spans="1:18">
      <c r="A15" s="16">
        <v>10</v>
      </c>
      <c r="B15" s="16" t="s">
        <v>360</v>
      </c>
      <c r="C15" s="42" t="s">
        <v>356</v>
      </c>
      <c r="D15" s="16">
        <v>300</v>
      </c>
      <c r="E15" s="16" t="s">
        <v>334</v>
      </c>
      <c r="F15" s="16" t="s">
        <v>334</v>
      </c>
      <c r="G15" s="16" t="s">
        <v>334</v>
      </c>
      <c r="H15" s="16" t="s">
        <v>339</v>
      </c>
      <c r="I15" s="26"/>
      <c r="J15" s="16" t="s">
        <v>336</v>
      </c>
      <c r="K15" s="16">
        <v>8</v>
      </c>
      <c r="L15" s="26"/>
      <c r="M15" s="26"/>
      <c r="N15" s="26"/>
      <c r="O15" s="26"/>
      <c r="P15" s="26"/>
      <c r="Q15" s="26"/>
      <c r="R15" s="26"/>
    </row>
    <row r="16" ht="29" customHeight="1" spans="1:18">
      <c r="A16" s="40" t="s">
        <v>42</v>
      </c>
      <c r="B16" s="39"/>
      <c r="C16" s="40" t="s">
        <v>361</v>
      </c>
      <c r="D16" s="39"/>
      <c r="E16" s="39"/>
      <c r="F16" s="39"/>
      <c r="G16" s="39"/>
      <c r="H16" s="39"/>
      <c r="I16" s="39"/>
      <c r="J16" s="39"/>
      <c r="K16" s="56"/>
      <c r="L16" s="39"/>
      <c r="M16" s="39"/>
      <c r="N16" s="39"/>
      <c r="O16" s="39"/>
      <c r="P16" s="39"/>
      <c r="Q16" s="39"/>
      <c r="R16" s="39"/>
    </row>
    <row r="17" ht="91" customHeight="1" outlineLevel="1" spans="1:18">
      <c r="A17" s="16">
        <v>1</v>
      </c>
      <c r="B17" s="43" t="s">
        <v>362</v>
      </c>
      <c r="C17" s="42" t="s">
        <v>363</v>
      </c>
      <c r="D17" s="16" t="s">
        <v>364</v>
      </c>
      <c r="E17" s="16"/>
      <c r="F17" s="16"/>
      <c r="G17" s="16"/>
      <c r="H17" s="16" t="s">
        <v>365</v>
      </c>
      <c r="I17" s="26"/>
      <c r="J17" s="16" t="s">
        <v>336</v>
      </c>
      <c r="K17" s="44">
        <v>14</v>
      </c>
      <c r="L17" s="26"/>
      <c r="M17" s="26"/>
      <c r="N17" s="26"/>
      <c r="O17" s="26"/>
      <c r="P17" s="26"/>
      <c r="Q17" s="26"/>
      <c r="R17" s="26"/>
    </row>
    <row r="18" ht="89" customHeight="1" outlineLevel="1" spans="1:18">
      <c r="A18" s="16">
        <v>2</v>
      </c>
      <c r="B18" s="43" t="s">
        <v>366</v>
      </c>
      <c r="C18" s="42" t="s">
        <v>367</v>
      </c>
      <c r="D18" s="16">
        <v>80</v>
      </c>
      <c r="E18" s="16"/>
      <c r="F18" s="16"/>
      <c r="G18" s="16"/>
      <c r="H18" s="16">
        <v>60</v>
      </c>
      <c r="I18" s="26"/>
      <c r="J18" s="16" t="s">
        <v>336</v>
      </c>
      <c r="K18" s="44">
        <v>17</v>
      </c>
      <c r="L18" s="26"/>
      <c r="M18" s="26"/>
      <c r="N18" s="26"/>
      <c r="O18" s="26"/>
      <c r="P18" s="26"/>
      <c r="Q18" s="26"/>
      <c r="R18" s="26"/>
    </row>
    <row r="19" ht="90" customHeight="1" outlineLevel="1" spans="1:18">
      <c r="A19" s="16">
        <v>3</v>
      </c>
      <c r="B19" s="44" t="s">
        <v>368</v>
      </c>
      <c r="C19" s="42" t="s">
        <v>367</v>
      </c>
      <c r="D19" s="45">
        <v>60</v>
      </c>
      <c r="E19" s="16"/>
      <c r="F19" s="16"/>
      <c r="G19" s="16"/>
      <c r="H19" s="46">
        <v>40</v>
      </c>
      <c r="I19" s="26"/>
      <c r="J19" s="16" t="s">
        <v>336</v>
      </c>
      <c r="K19" s="44">
        <v>28</v>
      </c>
      <c r="L19" s="26"/>
      <c r="M19" s="26"/>
      <c r="N19" s="26"/>
      <c r="O19" s="26"/>
      <c r="P19" s="26"/>
      <c r="Q19" s="26"/>
      <c r="R19" s="26"/>
    </row>
    <row r="20" ht="29" customHeight="1" spans="1:18">
      <c r="A20" s="40" t="s">
        <v>75</v>
      </c>
      <c r="B20" s="39"/>
      <c r="C20" s="40" t="s">
        <v>369</v>
      </c>
      <c r="D20" s="39"/>
      <c r="E20" s="39"/>
      <c r="F20" s="39"/>
      <c r="G20" s="39"/>
      <c r="H20" s="39"/>
      <c r="I20" s="39"/>
      <c r="J20" s="39"/>
      <c r="K20" s="39"/>
      <c r="L20" s="39"/>
      <c r="M20" s="39"/>
      <c r="N20" s="39"/>
      <c r="O20" s="39"/>
      <c r="P20" s="39"/>
      <c r="Q20" s="39"/>
      <c r="R20" s="39"/>
    </row>
    <row r="21" ht="89" customHeight="1" outlineLevel="1" spans="1:18">
      <c r="A21" s="16">
        <v>1</v>
      </c>
      <c r="B21" s="43" t="s">
        <v>370</v>
      </c>
      <c r="C21" s="42" t="s">
        <v>371</v>
      </c>
      <c r="D21" s="16">
        <v>160</v>
      </c>
      <c r="E21" s="16"/>
      <c r="F21" s="16"/>
      <c r="G21" s="16"/>
      <c r="H21" s="16">
        <v>180</v>
      </c>
      <c r="I21" s="26"/>
      <c r="J21" s="16" t="s">
        <v>336</v>
      </c>
      <c r="K21" s="21">
        <v>4</v>
      </c>
      <c r="L21" s="26"/>
      <c r="M21" s="26"/>
      <c r="N21" s="26"/>
      <c r="O21" s="26"/>
      <c r="P21" s="26"/>
      <c r="Q21" s="26"/>
      <c r="R21" s="26"/>
    </row>
    <row r="22" ht="90" customHeight="1" outlineLevel="1" spans="1:18">
      <c r="A22" s="16">
        <v>2</v>
      </c>
      <c r="B22" s="43" t="s">
        <v>372</v>
      </c>
      <c r="C22" s="42" t="s">
        <v>371</v>
      </c>
      <c r="D22" s="16">
        <v>120</v>
      </c>
      <c r="E22" s="16"/>
      <c r="F22" s="16"/>
      <c r="G22" s="16"/>
      <c r="H22" s="16">
        <v>140</v>
      </c>
      <c r="I22" s="26"/>
      <c r="J22" s="16" t="s">
        <v>336</v>
      </c>
      <c r="K22" s="21">
        <v>9</v>
      </c>
      <c r="L22" s="26"/>
      <c r="M22" s="26"/>
      <c r="N22" s="26"/>
      <c r="O22" s="26"/>
      <c r="P22" s="26"/>
      <c r="Q22" s="26"/>
      <c r="R22" s="26"/>
    </row>
    <row r="23" ht="87" customHeight="1" outlineLevel="1" spans="1:18">
      <c r="A23" s="16">
        <v>3</v>
      </c>
      <c r="B23" s="43" t="s">
        <v>373</v>
      </c>
      <c r="C23" s="42" t="s">
        <v>371</v>
      </c>
      <c r="D23" s="16">
        <v>140</v>
      </c>
      <c r="E23" s="16"/>
      <c r="F23" s="16"/>
      <c r="G23" s="16"/>
      <c r="H23" s="16">
        <v>180</v>
      </c>
      <c r="I23" s="26"/>
      <c r="J23" s="16" t="s">
        <v>336</v>
      </c>
      <c r="K23" s="21">
        <v>5</v>
      </c>
      <c r="L23" s="26"/>
      <c r="M23" s="26"/>
      <c r="N23" s="26"/>
      <c r="O23" s="26"/>
      <c r="P23" s="26"/>
      <c r="Q23" s="26"/>
      <c r="R23" s="26"/>
    </row>
    <row r="24" ht="87" customHeight="1" outlineLevel="1" spans="1:18">
      <c r="A24" s="16">
        <v>4</v>
      </c>
      <c r="B24" s="43" t="s">
        <v>374</v>
      </c>
      <c r="C24" s="42" t="s">
        <v>371</v>
      </c>
      <c r="D24" s="16">
        <v>100</v>
      </c>
      <c r="E24" s="16"/>
      <c r="F24" s="16"/>
      <c r="G24" s="16"/>
      <c r="H24" s="16">
        <v>140</v>
      </c>
      <c r="I24" s="26"/>
      <c r="J24" s="16" t="s">
        <v>336</v>
      </c>
      <c r="K24" s="21">
        <v>7</v>
      </c>
      <c r="L24" s="26"/>
      <c r="M24" s="26"/>
      <c r="N24" s="26"/>
      <c r="O24" s="26"/>
      <c r="P24" s="26"/>
      <c r="Q24" s="26"/>
      <c r="R24" s="26"/>
    </row>
    <row r="25" ht="87" customHeight="1" outlineLevel="1" spans="1:18">
      <c r="A25" s="16">
        <v>5</v>
      </c>
      <c r="B25" s="43" t="s">
        <v>375</v>
      </c>
      <c r="C25" s="42" t="s">
        <v>371</v>
      </c>
      <c r="D25" s="16">
        <v>120</v>
      </c>
      <c r="E25" s="16"/>
      <c r="F25" s="16"/>
      <c r="G25" s="16"/>
      <c r="H25" s="16">
        <v>140</v>
      </c>
      <c r="I25" s="26"/>
      <c r="J25" s="16" t="s">
        <v>336</v>
      </c>
      <c r="K25" s="21">
        <v>11</v>
      </c>
      <c r="L25" s="26"/>
      <c r="M25" s="26"/>
      <c r="N25" s="26"/>
      <c r="O25" s="26"/>
      <c r="P25" s="26"/>
      <c r="Q25" s="26"/>
      <c r="R25" s="26"/>
    </row>
    <row r="26" ht="87" customHeight="1" outlineLevel="1" spans="1:18">
      <c r="A26" s="16">
        <v>6</v>
      </c>
      <c r="B26" s="47" t="s">
        <v>376</v>
      </c>
      <c r="C26" s="48" t="s">
        <v>371</v>
      </c>
      <c r="D26" s="46"/>
      <c r="E26" s="16"/>
      <c r="F26" s="16"/>
      <c r="G26" s="16"/>
      <c r="H26" s="46">
        <v>100</v>
      </c>
      <c r="I26" s="57"/>
      <c r="J26" s="46" t="s">
        <v>336</v>
      </c>
      <c r="K26" s="47">
        <v>6</v>
      </c>
      <c r="L26" s="57"/>
      <c r="M26" s="57"/>
      <c r="N26" s="57"/>
      <c r="O26" s="57"/>
      <c r="P26" s="57"/>
      <c r="Q26" s="57"/>
      <c r="R26" s="57"/>
    </row>
    <row r="27" ht="30" customHeight="1" spans="1:18">
      <c r="A27" s="40" t="s">
        <v>84</v>
      </c>
      <c r="B27" s="39"/>
      <c r="C27" s="40" t="s">
        <v>377</v>
      </c>
      <c r="D27" s="39"/>
      <c r="E27" s="39"/>
      <c r="F27" s="39"/>
      <c r="G27" s="39"/>
      <c r="H27" s="41"/>
      <c r="I27" s="41"/>
      <c r="J27" s="39"/>
      <c r="K27" s="39">
        <f>SUM(K28:K39)</f>
        <v>1500</v>
      </c>
      <c r="L27" s="41"/>
      <c r="M27" s="41"/>
      <c r="N27" s="41"/>
      <c r="O27" s="41"/>
      <c r="P27" s="41"/>
      <c r="Q27" s="41"/>
      <c r="R27" s="41"/>
    </row>
    <row r="28" ht="73" customHeight="1" outlineLevel="1" spans="1:18">
      <c r="A28" s="43">
        <v>1</v>
      </c>
      <c r="B28" s="43" t="s">
        <v>378</v>
      </c>
      <c r="C28" s="49" t="s">
        <v>379</v>
      </c>
      <c r="D28" s="43" t="s">
        <v>380</v>
      </c>
      <c r="E28" s="16"/>
      <c r="F28" s="16"/>
      <c r="G28" s="16"/>
      <c r="H28" s="43" t="s">
        <v>381</v>
      </c>
      <c r="I28" s="43">
        <v>16</v>
      </c>
      <c r="J28" s="16" t="s">
        <v>382</v>
      </c>
      <c r="K28" s="43">
        <f>8.3+25+4.4+24</f>
        <v>61.7</v>
      </c>
      <c r="L28" s="26"/>
      <c r="M28" s="26"/>
      <c r="N28" s="26"/>
      <c r="O28" s="26"/>
      <c r="P28" s="26"/>
      <c r="Q28" s="26"/>
      <c r="R28" s="26"/>
    </row>
    <row r="29" ht="81" customHeight="1" outlineLevel="1" spans="1:18">
      <c r="A29" s="43">
        <v>2</v>
      </c>
      <c r="B29" s="43" t="s">
        <v>383</v>
      </c>
      <c r="C29" s="49" t="s">
        <v>379</v>
      </c>
      <c r="D29" s="16" t="s">
        <v>381</v>
      </c>
      <c r="E29" s="16"/>
      <c r="F29" s="16"/>
      <c r="G29" s="16"/>
      <c r="H29" s="16" t="s">
        <v>381</v>
      </c>
      <c r="I29" s="16">
        <v>25</v>
      </c>
      <c r="J29" s="16" t="s">
        <v>382</v>
      </c>
      <c r="K29" s="21">
        <f>7.6+8.6</f>
        <v>16.2</v>
      </c>
      <c r="L29" s="26"/>
      <c r="M29" s="26"/>
      <c r="N29" s="26"/>
      <c r="O29" s="26"/>
      <c r="P29" s="26"/>
      <c r="Q29" s="26"/>
      <c r="R29" s="26"/>
    </row>
    <row r="30" ht="76" customHeight="1" outlineLevel="1" spans="1:18">
      <c r="A30" s="43">
        <v>3</v>
      </c>
      <c r="B30" s="43" t="s">
        <v>366</v>
      </c>
      <c r="C30" s="49" t="s">
        <v>379</v>
      </c>
      <c r="D30" s="16" t="s">
        <v>381</v>
      </c>
      <c r="E30" s="16"/>
      <c r="F30" s="16"/>
      <c r="G30" s="16"/>
      <c r="H30" s="16" t="s">
        <v>384</v>
      </c>
      <c r="I30" s="16">
        <v>25</v>
      </c>
      <c r="J30" s="16" t="s">
        <v>382</v>
      </c>
      <c r="K30" s="21">
        <f>26.6+2.6</f>
        <v>29.2</v>
      </c>
      <c r="L30" s="26"/>
      <c r="M30" s="26"/>
      <c r="N30" s="26"/>
      <c r="O30" s="26"/>
      <c r="P30" s="26"/>
      <c r="Q30" s="26"/>
      <c r="R30" s="26"/>
    </row>
    <row r="31" ht="76" customHeight="1" outlineLevel="1" spans="1:18">
      <c r="A31" s="43">
        <v>4</v>
      </c>
      <c r="B31" s="43" t="s">
        <v>368</v>
      </c>
      <c r="C31" s="49" t="s">
        <v>379</v>
      </c>
      <c r="D31" s="16" t="s">
        <v>384</v>
      </c>
      <c r="E31" s="16"/>
      <c r="F31" s="16"/>
      <c r="G31" s="16"/>
      <c r="H31" s="16" t="s">
        <v>385</v>
      </c>
      <c r="I31" s="16">
        <v>49</v>
      </c>
      <c r="J31" s="16" t="s">
        <v>382</v>
      </c>
      <c r="K31" s="21">
        <f>16.9+30.6+14.3</f>
        <v>61.8</v>
      </c>
      <c r="L31" s="26"/>
      <c r="M31" s="26"/>
      <c r="N31" s="26"/>
      <c r="O31" s="26"/>
      <c r="P31" s="26"/>
      <c r="Q31" s="26"/>
      <c r="R31" s="26"/>
    </row>
    <row r="32" ht="76" customHeight="1" outlineLevel="1" spans="1:18">
      <c r="A32" s="43">
        <v>5</v>
      </c>
      <c r="B32" s="43" t="s">
        <v>386</v>
      </c>
      <c r="C32" s="49" t="s">
        <v>379</v>
      </c>
      <c r="D32" s="16" t="s">
        <v>385</v>
      </c>
      <c r="E32" s="16"/>
      <c r="F32" s="16"/>
      <c r="G32" s="16"/>
      <c r="H32" s="16" t="s">
        <v>387</v>
      </c>
      <c r="I32" s="16">
        <v>49</v>
      </c>
      <c r="J32" s="16" t="s">
        <v>382</v>
      </c>
      <c r="K32" s="21">
        <f>29+20.8+3.9+26.3+28+16+22.6+13+3.6</f>
        <v>163.2</v>
      </c>
      <c r="L32" s="26"/>
      <c r="M32" s="26"/>
      <c r="N32" s="26"/>
      <c r="O32" s="26"/>
      <c r="P32" s="26"/>
      <c r="Q32" s="26"/>
      <c r="R32" s="26"/>
    </row>
    <row r="33" ht="76" customHeight="1" outlineLevel="1" spans="1:18">
      <c r="A33" s="43">
        <v>6</v>
      </c>
      <c r="B33" s="43" t="s">
        <v>388</v>
      </c>
      <c r="C33" s="49" t="s">
        <v>379</v>
      </c>
      <c r="D33" s="16" t="s">
        <v>387</v>
      </c>
      <c r="E33" s="16"/>
      <c r="F33" s="16"/>
      <c r="G33" s="16"/>
      <c r="H33" s="16" t="s">
        <v>387</v>
      </c>
      <c r="I33" s="16">
        <v>64</v>
      </c>
      <c r="J33" s="16" t="s">
        <v>382</v>
      </c>
      <c r="K33" s="21">
        <f>1.8+5.5+3.7+5.7+14.6+9.6+21+8.7+23+5.4</f>
        <v>99</v>
      </c>
      <c r="L33" s="26"/>
      <c r="M33" s="26"/>
      <c r="N33" s="26"/>
      <c r="O33" s="26"/>
      <c r="P33" s="26"/>
      <c r="Q33" s="26"/>
      <c r="R33" s="26"/>
    </row>
    <row r="34" ht="76" customHeight="1" outlineLevel="1" spans="1:18">
      <c r="A34" s="43">
        <v>7</v>
      </c>
      <c r="B34" s="43" t="s">
        <v>389</v>
      </c>
      <c r="C34" s="49" t="s">
        <v>379</v>
      </c>
      <c r="D34" s="16" t="s">
        <v>387</v>
      </c>
      <c r="E34" s="16"/>
      <c r="F34" s="16"/>
      <c r="G34" s="16"/>
      <c r="H34" s="16" t="s">
        <v>387</v>
      </c>
      <c r="I34" s="16">
        <v>49</v>
      </c>
      <c r="J34" s="16" t="s">
        <v>382</v>
      </c>
      <c r="K34" s="21">
        <f>8.5+4.8+13.6</f>
        <v>26.9</v>
      </c>
      <c r="L34" s="26"/>
      <c r="M34" s="26"/>
      <c r="N34" s="26"/>
      <c r="O34" s="26"/>
      <c r="P34" s="26"/>
      <c r="Q34" s="26"/>
      <c r="R34" s="26"/>
    </row>
    <row r="35" ht="76" customHeight="1" outlineLevel="1" spans="1:18">
      <c r="A35" s="43">
        <v>8</v>
      </c>
      <c r="B35" s="43" t="s">
        <v>390</v>
      </c>
      <c r="C35" s="49" t="s">
        <v>379</v>
      </c>
      <c r="D35" s="16" t="s">
        <v>387</v>
      </c>
      <c r="E35" s="16"/>
      <c r="F35" s="16"/>
      <c r="G35" s="16"/>
      <c r="H35" s="16" t="s">
        <v>391</v>
      </c>
      <c r="I35" s="16">
        <v>64</v>
      </c>
      <c r="J35" s="16" t="s">
        <v>382</v>
      </c>
      <c r="K35" s="21">
        <v>5.3</v>
      </c>
      <c r="L35" s="26"/>
      <c r="M35" s="26"/>
      <c r="N35" s="26"/>
      <c r="O35" s="26"/>
      <c r="P35" s="26"/>
      <c r="Q35" s="26"/>
      <c r="R35" s="26"/>
    </row>
    <row r="36" ht="76" customHeight="1" outlineLevel="1" spans="1:18">
      <c r="A36" s="43">
        <v>9</v>
      </c>
      <c r="B36" s="43" t="s">
        <v>392</v>
      </c>
      <c r="C36" s="49" t="s">
        <v>379</v>
      </c>
      <c r="D36" s="16" t="s">
        <v>391</v>
      </c>
      <c r="E36" s="16"/>
      <c r="F36" s="16"/>
      <c r="G36" s="16"/>
      <c r="H36" s="16" t="s">
        <v>391</v>
      </c>
      <c r="I36" s="16">
        <v>64</v>
      </c>
      <c r="J36" s="16" t="s">
        <v>382</v>
      </c>
      <c r="K36" s="21">
        <f>15+20.1+6.6+11.2+10.5</f>
        <v>63.4</v>
      </c>
      <c r="L36" s="26"/>
      <c r="M36" s="26"/>
      <c r="N36" s="26"/>
      <c r="O36" s="26"/>
      <c r="P36" s="26"/>
      <c r="Q36" s="26"/>
      <c r="R36" s="26"/>
    </row>
    <row r="37" ht="76" customHeight="1" outlineLevel="1" spans="1:18">
      <c r="A37" s="43">
        <v>10</v>
      </c>
      <c r="B37" s="43" t="s">
        <v>393</v>
      </c>
      <c r="C37" s="49" t="s">
        <v>379</v>
      </c>
      <c r="D37" s="16" t="s">
        <v>391</v>
      </c>
      <c r="E37" s="16"/>
      <c r="F37" s="16"/>
      <c r="G37" s="16"/>
      <c r="H37" s="16" t="s">
        <v>391</v>
      </c>
      <c r="I37" s="16">
        <v>64</v>
      </c>
      <c r="J37" s="16" t="s">
        <v>382</v>
      </c>
      <c r="K37" s="21">
        <f>39+1.6+7.4+11.9+1.2+17.6+6.8+20.6+19.6+11.3+11.6+16.7+6.8+26+11+3.7+7.8</f>
        <v>220.6</v>
      </c>
      <c r="L37" s="26"/>
      <c r="M37" s="26"/>
      <c r="N37" s="26"/>
      <c r="O37" s="26"/>
      <c r="P37" s="26"/>
      <c r="Q37" s="26"/>
      <c r="R37" s="26"/>
    </row>
    <row r="38" ht="76" customHeight="1" outlineLevel="1" spans="1:21">
      <c r="A38" s="43">
        <v>11</v>
      </c>
      <c r="B38" s="43" t="s">
        <v>394</v>
      </c>
      <c r="C38" s="49" t="s">
        <v>379</v>
      </c>
      <c r="D38" s="16" t="s">
        <v>334</v>
      </c>
      <c r="E38" s="16"/>
      <c r="F38" s="16"/>
      <c r="G38" s="16"/>
      <c r="H38" s="16" t="s">
        <v>334</v>
      </c>
      <c r="I38" s="16">
        <v>49</v>
      </c>
      <c r="J38" s="16" t="s">
        <v>382</v>
      </c>
      <c r="K38" s="21">
        <f>19+22.7+17.4+9.3+82+266+33.8</f>
        <v>450.2</v>
      </c>
      <c r="L38" s="26"/>
      <c r="M38" s="26"/>
      <c r="N38" s="26"/>
      <c r="O38" s="26"/>
      <c r="P38" s="26"/>
      <c r="Q38" s="26"/>
      <c r="R38" s="26"/>
      <c r="U38" s="58"/>
    </row>
    <row r="39" ht="85" customHeight="1" outlineLevel="1" spans="1:19">
      <c r="A39" s="43">
        <v>12</v>
      </c>
      <c r="B39" s="43" t="s">
        <v>395</v>
      </c>
      <c r="C39" s="49" t="s">
        <v>396</v>
      </c>
      <c r="D39" s="16" t="s">
        <v>334</v>
      </c>
      <c r="E39" s="16"/>
      <c r="F39" s="16"/>
      <c r="G39" s="16"/>
      <c r="H39" s="16" t="s">
        <v>334</v>
      </c>
      <c r="I39" s="16" t="s">
        <v>397</v>
      </c>
      <c r="J39" s="16" t="s">
        <v>382</v>
      </c>
      <c r="K39" s="47">
        <v>302.5</v>
      </c>
      <c r="L39" s="26"/>
      <c r="M39" s="26"/>
      <c r="N39" s="26"/>
      <c r="O39" s="26"/>
      <c r="P39" s="26"/>
      <c r="Q39" s="26"/>
      <c r="R39" s="26"/>
      <c r="S39" s="58" t="s">
        <v>398</v>
      </c>
    </row>
    <row r="40" ht="31" customHeight="1" spans="1:18">
      <c r="A40" s="40" t="s">
        <v>399</v>
      </c>
      <c r="B40" s="40"/>
      <c r="C40" s="40" t="s">
        <v>400</v>
      </c>
      <c r="D40" s="39"/>
      <c r="E40" s="39"/>
      <c r="F40" s="39"/>
      <c r="G40" s="39"/>
      <c r="H40" s="41"/>
      <c r="I40" s="41"/>
      <c r="J40" s="39"/>
      <c r="K40" s="39"/>
      <c r="L40" s="41"/>
      <c r="M40" s="41"/>
      <c r="N40" s="41"/>
      <c r="O40" s="41"/>
      <c r="P40" s="41"/>
      <c r="Q40" s="41"/>
      <c r="R40" s="41"/>
    </row>
    <row r="41" ht="52" customHeight="1" outlineLevel="1" spans="1:19">
      <c r="A41" s="16">
        <v>1</v>
      </c>
      <c r="B41" s="16" t="s">
        <v>401</v>
      </c>
      <c r="C41" s="50" t="s">
        <v>402</v>
      </c>
      <c r="D41" s="16"/>
      <c r="E41" s="16"/>
      <c r="F41" s="16"/>
      <c r="G41" s="16"/>
      <c r="H41" s="26"/>
      <c r="I41" s="26"/>
      <c r="J41" s="16" t="s">
        <v>403</v>
      </c>
      <c r="K41" s="21">
        <v>6</v>
      </c>
      <c r="L41" s="26"/>
      <c r="M41" s="26"/>
      <c r="N41" s="26"/>
      <c r="O41" s="26"/>
      <c r="P41" s="26"/>
      <c r="Q41" s="26"/>
      <c r="R41" s="26"/>
      <c r="S41" s="58" t="s">
        <v>404</v>
      </c>
    </row>
    <row r="42" ht="52" customHeight="1" outlineLevel="1" spans="1:19">
      <c r="A42" s="16">
        <v>2</v>
      </c>
      <c r="B42" s="16" t="s">
        <v>405</v>
      </c>
      <c r="C42" s="50" t="s">
        <v>406</v>
      </c>
      <c r="D42" s="16"/>
      <c r="E42" s="16"/>
      <c r="F42" s="16"/>
      <c r="G42" s="16"/>
      <c r="H42" s="26"/>
      <c r="I42" s="26"/>
      <c r="J42" s="16" t="s">
        <v>407</v>
      </c>
      <c r="K42" s="21">
        <v>18</v>
      </c>
      <c r="L42" s="26"/>
      <c r="M42" s="26"/>
      <c r="N42" s="26"/>
      <c r="O42" s="26"/>
      <c r="P42" s="26"/>
      <c r="Q42" s="26"/>
      <c r="R42" s="26"/>
      <c r="S42" s="59"/>
    </row>
  </sheetData>
  <mergeCells count="12">
    <mergeCell ref="A1:R1"/>
    <mergeCell ref="A2:R2"/>
    <mergeCell ref="D3:H3"/>
    <mergeCell ref="N3:R3"/>
    <mergeCell ref="A3:A4"/>
    <mergeCell ref="B3:B4"/>
    <mergeCell ref="C3:C4"/>
    <mergeCell ref="I3:I4"/>
    <mergeCell ref="J3:J4"/>
    <mergeCell ref="K3:K4"/>
    <mergeCell ref="L3:L4"/>
    <mergeCell ref="M3:M4"/>
  </mergeCells>
  <pageMargins left="0.7" right="0.7" top="0.75" bottom="0.75" header="0.3" footer="0.3"/>
  <pageSetup paperSize="9" scale="4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58"/>
  <sheetViews>
    <sheetView tabSelected="1" view="pageBreakPreview" zoomScale="85" zoomScaleNormal="100" workbookViewId="0">
      <pane ySplit="4" topLeftCell="A5" activePane="bottomLeft" state="frozen"/>
      <selection/>
      <selection pane="bottomLeft" activeCell="M9" sqref="M9"/>
    </sheetView>
  </sheetViews>
  <sheetFormatPr defaultColWidth="9" defaultRowHeight="30" customHeight="1"/>
  <cols>
    <col min="3" max="3" width="18.6666666666667" customWidth="1"/>
    <col min="4" max="4" width="56.3148148148148" customWidth="1"/>
    <col min="6" max="6" width="12.3425925925926" customWidth="1"/>
  </cols>
  <sheetData>
    <row r="1" customHeight="1" spans="1:16">
      <c r="A1" s="1" t="s">
        <v>107</v>
      </c>
      <c r="B1" s="2"/>
      <c r="C1" s="1"/>
      <c r="D1" s="3"/>
      <c r="E1" s="4"/>
      <c r="F1" s="4"/>
      <c r="G1" s="5"/>
      <c r="H1" s="6"/>
      <c r="I1" s="4"/>
      <c r="J1" s="4"/>
      <c r="K1" s="4"/>
      <c r="L1" s="4"/>
      <c r="M1" s="4"/>
      <c r="N1" s="4"/>
      <c r="O1" s="4"/>
      <c r="P1" s="27"/>
    </row>
    <row r="2" customHeight="1" spans="1:16">
      <c r="A2" s="7" t="s">
        <v>108</v>
      </c>
      <c r="B2" s="7"/>
      <c r="C2" s="7"/>
      <c r="D2" s="7"/>
      <c r="E2" s="8"/>
      <c r="F2" s="8"/>
      <c r="G2" s="7"/>
      <c r="H2" s="9"/>
      <c r="I2" s="7"/>
      <c r="J2" s="28"/>
      <c r="K2" s="7"/>
      <c r="L2" s="7"/>
      <c r="M2" s="7"/>
      <c r="N2" s="7"/>
      <c r="O2" s="7"/>
      <c r="P2" s="7"/>
    </row>
    <row r="3" customHeight="1" spans="1:16">
      <c r="A3" s="10" t="s">
        <v>1</v>
      </c>
      <c r="B3" s="10" t="s">
        <v>109</v>
      </c>
      <c r="C3" s="10" t="s">
        <v>110</v>
      </c>
      <c r="D3" s="10" t="s">
        <v>111</v>
      </c>
      <c r="E3" s="11" t="s">
        <v>112</v>
      </c>
      <c r="F3" s="11" t="s">
        <v>113</v>
      </c>
      <c r="G3" s="10" t="s">
        <v>114</v>
      </c>
      <c r="H3" s="10" t="s">
        <v>115</v>
      </c>
      <c r="I3" s="11"/>
      <c r="J3" s="11" t="s">
        <v>116</v>
      </c>
      <c r="K3" s="11"/>
      <c r="L3" s="11"/>
      <c r="M3" s="11"/>
      <c r="N3" s="11"/>
      <c r="O3" s="11"/>
      <c r="P3" s="11" t="s">
        <v>6</v>
      </c>
    </row>
    <row r="4" ht="54" customHeight="1" spans="1:16">
      <c r="A4" s="10"/>
      <c r="B4" s="10"/>
      <c r="C4" s="10"/>
      <c r="D4" s="10"/>
      <c r="E4" s="11"/>
      <c r="F4" s="11"/>
      <c r="G4" s="10"/>
      <c r="H4" s="10"/>
      <c r="I4" s="11" t="s">
        <v>117</v>
      </c>
      <c r="J4" s="11" t="s">
        <v>118</v>
      </c>
      <c r="K4" s="11" t="s">
        <v>119</v>
      </c>
      <c r="L4" s="11" t="s">
        <v>120</v>
      </c>
      <c r="M4" s="11" t="s">
        <v>121</v>
      </c>
      <c r="N4" s="11" t="s">
        <v>122</v>
      </c>
      <c r="O4" s="11" t="s">
        <v>123</v>
      </c>
      <c r="P4" s="11"/>
    </row>
    <row r="5" customHeight="1" spans="1:16">
      <c r="A5" s="12" t="s">
        <v>17</v>
      </c>
      <c r="B5" s="12"/>
      <c r="C5" s="12" t="s">
        <v>408</v>
      </c>
      <c r="D5" s="13"/>
      <c r="E5" s="14"/>
      <c r="F5" s="14"/>
      <c r="G5" s="15"/>
      <c r="H5" s="15"/>
      <c r="I5" s="15"/>
      <c r="J5" s="15"/>
      <c r="K5" s="15"/>
      <c r="L5" s="15"/>
      <c r="M5" s="15"/>
      <c r="N5" s="15"/>
      <c r="O5" s="15"/>
      <c r="P5" s="15"/>
    </row>
    <row r="6" ht="60" customHeight="1" outlineLevel="1" spans="1:16">
      <c r="A6" s="16">
        <v>1</v>
      </c>
      <c r="B6" s="16"/>
      <c r="C6" s="17" t="s">
        <v>409</v>
      </c>
      <c r="D6" s="18" t="s">
        <v>410</v>
      </c>
      <c r="E6" s="19" t="s">
        <v>156</v>
      </c>
      <c r="F6" s="20">
        <f>100*1.2</f>
        <v>120</v>
      </c>
      <c r="G6" s="16"/>
      <c r="H6" s="16"/>
      <c r="I6" s="16"/>
      <c r="J6" s="16"/>
      <c r="K6" s="16"/>
      <c r="L6" s="16"/>
      <c r="M6" s="16"/>
      <c r="N6" s="16"/>
      <c r="O6" s="16"/>
      <c r="P6" s="17"/>
    </row>
    <row r="7" ht="60" customHeight="1" outlineLevel="1" spans="1:16">
      <c r="A7" s="16">
        <v>2</v>
      </c>
      <c r="B7" s="16"/>
      <c r="C7" s="17" t="s">
        <v>409</v>
      </c>
      <c r="D7" s="18" t="s">
        <v>411</v>
      </c>
      <c r="E7" s="19" t="s">
        <v>156</v>
      </c>
      <c r="F7" s="20">
        <f>780*1.2</f>
        <v>936</v>
      </c>
      <c r="G7" s="16"/>
      <c r="H7" s="16"/>
      <c r="I7" s="16"/>
      <c r="J7" s="16"/>
      <c r="K7" s="16"/>
      <c r="L7" s="16"/>
      <c r="M7" s="16"/>
      <c r="N7" s="16"/>
      <c r="O7" s="16"/>
      <c r="P7" s="17"/>
    </row>
    <row r="8" ht="60" customHeight="1" outlineLevel="1" spans="1:16">
      <c r="A8" s="16">
        <v>3</v>
      </c>
      <c r="B8" s="16"/>
      <c r="C8" s="17" t="s">
        <v>412</v>
      </c>
      <c r="D8" s="18" t="s">
        <v>413</v>
      </c>
      <c r="E8" s="19" t="s">
        <v>156</v>
      </c>
      <c r="F8" s="20">
        <f>340*1.2</f>
        <v>408</v>
      </c>
      <c r="G8" s="16"/>
      <c r="H8" s="16"/>
      <c r="I8" s="16"/>
      <c r="J8" s="16"/>
      <c r="K8" s="16"/>
      <c r="L8" s="16"/>
      <c r="M8" s="16"/>
      <c r="N8" s="16"/>
      <c r="O8" s="16"/>
      <c r="P8" s="17"/>
    </row>
    <row r="9" ht="60" customHeight="1" outlineLevel="1" spans="1:16">
      <c r="A9" s="16">
        <v>4</v>
      </c>
      <c r="B9" s="16"/>
      <c r="C9" s="17" t="s">
        <v>412</v>
      </c>
      <c r="D9" s="18" t="s">
        <v>414</v>
      </c>
      <c r="E9" s="19" t="s">
        <v>156</v>
      </c>
      <c r="F9" s="20">
        <f>470*1.2</f>
        <v>564</v>
      </c>
      <c r="G9" s="16"/>
      <c r="H9" s="16"/>
      <c r="I9" s="16"/>
      <c r="J9" s="16"/>
      <c r="K9" s="16"/>
      <c r="L9" s="16"/>
      <c r="M9" s="16"/>
      <c r="N9" s="16"/>
      <c r="O9" s="16"/>
      <c r="P9" s="17"/>
    </row>
    <row r="10" ht="60" customHeight="1" outlineLevel="1" spans="1:16">
      <c r="A10" s="16">
        <v>5</v>
      </c>
      <c r="B10" s="16"/>
      <c r="C10" s="17" t="s">
        <v>412</v>
      </c>
      <c r="D10" s="18" t="s">
        <v>415</v>
      </c>
      <c r="E10" s="19" t="s">
        <v>156</v>
      </c>
      <c r="F10" s="20">
        <f>40*1.2</f>
        <v>48</v>
      </c>
      <c r="G10" s="16"/>
      <c r="H10" s="16"/>
      <c r="I10" s="16"/>
      <c r="J10" s="16"/>
      <c r="K10" s="16"/>
      <c r="L10" s="16"/>
      <c r="M10" s="16"/>
      <c r="N10" s="16"/>
      <c r="O10" s="16"/>
      <c r="P10" s="17"/>
    </row>
    <row r="11" ht="60" customHeight="1" outlineLevel="1" spans="1:16">
      <c r="A11" s="16">
        <v>6</v>
      </c>
      <c r="B11" s="16"/>
      <c r="C11" s="17" t="s">
        <v>310</v>
      </c>
      <c r="D11" s="18" t="s">
        <v>311</v>
      </c>
      <c r="E11" s="19" t="s">
        <v>132</v>
      </c>
      <c r="F11" s="20">
        <v>192.335</v>
      </c>
      <c r="G11" s="16"/>
      <c r="H11" s="16"/>
      <c r="I11" s="16"/>
      <c r="J11" s="16"/>
      <c r="K11" s="16"/>
      <c r="L11" s="16"/>
      <c r="M11" s="16"/>
      <c r="N11" s="16"/>
      <c r="O11" s="16"/>
      <c r="P11" s="17"/>
    </row>
    <row r="12" ht="60" customHeight="1" outlineLevel="1" spans="1:16">
      <c r="A12" s="16">
        <v>7</v>
      </c>
      <c r="B12" s="16"/>
      <c r="C12" s="16" t="s">
        <v>416</v>
      </c>
      <c r="D12" s="18" t="s">
        <v>417</v>
      </c>
      <c r="E12" s="19" t="s">
        <v>132</v>
      </c>
      <c r="F12" s="20">
        <v>28.599</v>
      </c>
      <c r="G12" s="16"/>
      <c r="H12" s="16"/>
      <c r="I12" s="16"/>
      <c r="J12" s="16"/>
      <c r="K12" s="16"/>
      <c r="L12" s="16"/>
      <c r="M12" s="16"/>
      <c r="N12" s="16"/>
      <c r="O12" s="16"/>
      <c r="P12" s="17"/>
    </row>
    <row r="13" ht="60" customHeight="1" outlineLevel="1" spans="1:16">
      <c r="A13" s="16">
        <v>8</v>
      </c>
      <c r="B13" s="16"/>
      <c r="C13" s="17" t="s">
        <v>418</v>
      </c>
      <c r="D13" s="18" t="s">
        <v>419</v>
      </c>
      <c r="E13" s="19" t="s">
        <v>132</v>
      </c>
      <c r="F13" s="20">
        <v>162.188</v>
      </c>
      <c r="G13" s="21"/>
      <c r="H13" s="21"/>
      <c r="I13" s="21"/>
      <c r="J13" s="21"/>
      <c r="K13" s="21"/>
      <c r="L13" s="21"/>
      <c r="M13" s="21"/>
      <c r="N13" s="21"/>
      <c r="O13" s="21"/>
      <c r="P13" s="17"/>
    </row>
    <row r="14" ht="60" customHeight="1" outlineLevel="1" spans="1:16">
      <c r="A14" s="16">
        <v>9</v>
      </c>
      <c r="B14" s="16"/>
      <c r="C14" s="17" t="s">
        <v>312</v>
      </c>
      <c r="D14" s="18" t="s">
        <v>313</v>
      </c>
      <c r="E14" s="19" t="s">
        <v>132</v>
      </c>
      <c r="F14" s="20">
        <v>30.147</v>
      </c>
      <c r="G14" s="16"/>
      <c r="H14" s="16"/>
      <c r="I14" s="16"/>
      <c r="J14" s="16"/>
      <c r="K14" s="16"/>
      <c r="L14" s="16"/>
      <c r="M14" s="16"/>
      <c r="N14" s="16"/>
      <c r="O14" s="16"/>
      <c r="P14" s="17"/>
    </row>
    <row r="15" ht="60" customHeight="1" outlineLevel="1" spans="1:16">
      <c r="A15" s="16">
        <v>20</v>
      </c>
      <c r="B15" s="16"/>
      <c r="C15" s="16" t="s">
        <v>420</v>
      </c>
      <c r="D15" s="18" t="s">
        <v>421</v>
      </c>
      <c r="E15" s="19" t="s">
        <v>422</v>
      </c>
      <c r="F15" s="20">
        <v>1</v>
      </c>
      <c r="G15" s="16"/>
      <c r="H15" s="16"/>
      <c r="I15" s="16"/>
      <c r="J15" s="16"/>
      <c r="K15" s="16"/>
      <c r="L15" s="16"/>
      <c r="M15" s="16"/>
      <c r="N15" s="16"/>
      <c r="O15" s="16"/>
      <c r="P15" s="16"/>
    </row>
    <row r="16" ht="60" customHeight="1" outlineLevel="1" spans="1:16">
      <c r="A16" s="16">
        <v>21</v>
      </c>
      <c r="B16" s="16"/>
      <c r="C16" s="16" t="s">
        <v>420</v>
      </c>
      <c r="D16" s="18" t="s">
        <v>423</v>
      </c>
      <c r="E16" s="19" t="s">
        <v>422</v>
      </c>
      <c r="F16" s="20">
        <v>7</v>
      </c>
      <c r="G16" s="16"/>
      <c r="H16" s="16"/>
      <c r="I16" s="16"/>
      <c r="J16" s="16"/>
      <c r="K16" s="16"/>
      <c r="L16" s="16"/>
      <c r="M16" s="16"/>
      <c r="N16" s="16"/>
      <c r="O16" s="16"/>
      <c r="P16" s="16"/>
    </row>
    <row r="17" ht="60" customHeight="1" outlineLevel="1" spans="1:16">
      <c r="A17" s="16">
        <v>21</v>
      </c>
      <c r="B17" s="16"/>
      <c r="C17" s="16" t="s">
        <v>420</v>
      </c>
      <c r="D17" s="18" t="s">
        <v>424</v>
      </c>
      <c r="E17" s="19" t="s">
        <v>422</v>
      </c>
      <c r="F17" s="20">
        <v>3</v>
      </c>
      <c r="G17" s="16"/>
      <c r="H17" s="16"/>
      <c r="I17" s="16"/>
      <c r="J17" s="16"/>
      <c r="K17" s="16"/>
      <c r="L17" s="16"/>
      <c r="M17" s="16"/>
      <c r="N17" s="16"/>
      <c r="O17" s="16"/>
      <c r="P17" s="16"/>
    </row>
    <row r="18" ht="60" customHeight="1" outlineLevel="1" spans="1:16">
      <c r="A18" s="16">
        <v>22</v>
      </c>
      <c r="B18" s="16"/>
      <c r="C18" s="16" t="s">
        <v>420</v>
      </c>
      <c r="D18" s="18" t="s">
        <v>425</v>
      </c>
      <c r="E18" s="19" t="s">
        <v>422</v>
      </c>
      <c r="F18" s="20">
        <v>6</v>
      </c>
      <c r="G18" s="16"/>
      <c r="H18" s="16"/>
      <c r="I18" s="16"/>
      <c r="J18" s="16"/>
      <c r="K18" s="16"/>
      <c r="L18" s="16"/>
      <c r="M18" s="16"/>
      <c r="N18" s="16"/>
      <c r="O18" s="16"/>
      <c r="P18" s="16"/>
    </row>
    <row r="19" ht="60" customHeight="1" outlineLevel="1" spans="1:16">
      <c r="A19" s="16">
        <v>22</v>
      </c>
      <c r="B19" s="16"/>
      <c r="C19" s="16" t="s">
        <v>420</v>
      </c>
      <c r="D19" s="18" t="s">
        <v>426</v>
      </c>
      <c r="E19" s="19" t="s">
        <v>422</v>
      </c>
      <c r="F19" s="20">
        <v>2</v>
      </c>
      <c r="G19" s="16"/>
      <c r="H19" s="16"/>
      <c r="I19" s="16"/>
      <c r="J19" s="16"/>
      <c r="K19" s="16"/>
      <c r="L19" s="16"/>
      <c r="M19" s="16"/>
      <c r="N19" s="16"/>
      <c r="O19" s="16"/>
      <c r="P19" s="16"/>
    </row>
    <row r="20" ht="60" customHeight="1" outlineLevel="1" spans="1:16">
      <c r="A20" s="16">
        <v>23</v>
      </c>
      <c r="B20" s="16"/>
      <c r="C20" s="16" t="s">
        <v>420</v>
      </c>
      <c r="D20" s="18" t="s">
        <v>427</v>
      </c>
      <c r="E20" s="19" t="s">
        <v>422</v>
      </c>
      <c r="F20" s="20">
        <v>2</v>
      </c>
      <c r="G20" s="16"/>
      <c r="H20" s="16"/>
      <c r="I20" s="16"/>
      <c r="J20" s="16"/>
      <c r="K20" s="16"/>
      <c r="L20" s="16"/>
      <c r="M20" s="16"/>
      <c r="N20" s="16"/>
      <c r="O20" s="16"/>
      <c r="P20" s="16"/>
    </row>
    <row r="21" customHeight="1" spans="1:16">
      <c r="A21" s="12" t="s">
        <v>42</v>
      </c>
      <c r="B21" s="12"/>
      <c r="C21" s="12" t="s">
        <v>428</v>
      </c>
      <c r="D21" s="13"/>
      <c r="E21" s="14"/>
      <c r="F21" s="14"/>
      <c r="G21" s="15"/>
      <c r="H21" s="15"/>
      <c r="I21" s="15"/>
      <c r="J21" s="15"/>
      <c r="K21" s="15"/>
      <c r="L21" s="15"/>
      <c r="M21" s="15"/>
      <c r="N21" s="15"/>
      <c r="O21" s="15"/>
      <c r="P21" s="15"/>
    </row>
    <row r="22" ht="50" customHeight="1" outlineLevel="1" spans="1:16">
      <c r="A22" s="16">
        <v>1</v>
      </c>
      <c r="B22" s="16"/>
      <c r="C22" s="17" t="s">
        <v>409</v>
      </c>
      <c r="D22" s="18" t="s">
        <v>429</v>
      </c>
      <c r="E22" s="19" t="s">
        <v>156</v>
      </c>
      <c r="F22" s="20">
        <f>270*1.2</f>
        <v>324</v>
      </c>
      <c r="G22" s="16"/>
      <c r="H22" s="16"/>
      <c r="I22" s="16"/>
      <c r="J22" s="16"/>
      <c r="K22" s="16"/>
      <c r="L22" s="16"/>
      <c r="M22" s="16"/>
      <c r="N22" s="16"/>
      <c r="O22" s="16"/>
      <c r="P22" s="17"/>
    </row>
    <row r="23" ht="50" customHeight="1" outlineLevel="1" spans="1:16">
      <c r="A23" s="16">
        <v>2</v>
      </c>
      <c r="B23" s="16"/>
      <c r="C23" s="17" t="s">
        <v>409</v>
      </c>
      <c r="D23" s="18" t="s">
        <v>430</v>
      </c>
      <c r="E23" s="19" t="s">
        <v>156</v>
      </c>
      <c r="F23" s="20">
        <f>80*1.2</f>
        <v>96</v>
      </c>
      <c r="G23" s="16"/>
      <c r="H23" s="16"/>
      <c r="I23" s="16"/>
      <c r="J23" s="16"/>
      <c r="K23" s="16"/>
      <c r="L23" s="16"/>
      <c r="M23" s="16"/>
      <c r="N23" s="16"/>
      <c r="O23" s="16"/>
      <c r="P23" s="17"/>
    </row>
    <row r="24" ht="50" customHeight="1" outlineLevel="1" spans="1:16">
      <c r="A24" s="16">
        <v>2</v>
      </c>
      <c r="B24" s="16"/>
      <c r="C24" s="17" t="s">
        <v>409</v>
      </c>
      <c r="D24" s="18" t="s">
        <v>431</v>
      </c>
      <c r="E24" s="19" t="s">
        <v>156</v>
      </c>
      <c r="F24" s="20">
        <f>270*1.2</f>
        <v>324</v>
      </c>
      <c r="G24" s="16"/>
      <c r="H24" s="16"/>
      <c r="I24" s="16"/>
      <c r="J24" s="16"/>
      <c r="K24" s="16"/>
      <c r="L24" s="16"/>
      <c r="M24" s="16"/>
      <c r="N24" s="16"/>
      <c r="O24" s="16"/>
      <c r="P24" s="17"/>
    </row>
    <row r="25" ht="50" customHeight="1" outlineLevel="1" spans="1:16">
      <c r="A25" s="16">
        <v>14</v>
      </c>
      <c r="B25" s="21"/>
      <c r="C25" s="21" t="s">
        <v>432</v>
      </c>
      <c r="D25" s="22" t="s">
        <v>433</v>
      </c>
      <c r="E25" s="19" t="s">
        <v>156</v>
      </c>
      <c r="F25" s="20">
        <f>850*1.2</f>
        <v>1020</v>
      </c>
      <c r="G25" s="21"/>
      <c r="H25" s="21"/>
      <c r="I25" s="21"/>
      <c r="J25" s="21"/>
      <c r="K25" s="21"/>
      <c r="L25" s="21"/>
      <c r="M25" s="21"/>
      <c r="N25" s="21"/>
      <c r="O25" s="21"/>
      <c r="P25" s="21"/>
    </row>
    <row r="26" ht="50" customHeight="1" outlineLevel="1" spans="1:16">
      <c r="A26" s="16">
        <v>15</v>
      </c>
      <c r="B26" s="16"/>
      <c r="C26" s="16" t="s">
        <v>434</v>
      </c>
      <c r="D26" s="18" t="s">
        <v>435</v>
      </c>
      <c r="E26" s="19" t="s">
        <v>156</v>
      </c>
      <c r="F26" s="20">
        <f>1300*1.2</f>
        <v>1560</v>
      </c>
      <c r="G26" s="16"/>
      <c r="H26" s="16"/>
      <c r="I26" s="16"/>
      <c r="J26" s="16"/>
      <c r="K26" s="16"/>
      <c r="L26" s="16"/>
      <c r="M26" s="16"/>
      <c r="N26" s="16"/>
      <c r="O26" s="16"/>
      <c r="P26" s="16"/>
    </row>
    <row r="27" ht="66" customHeight="1" outlineLevel="1" spans="1:16">
      <c r="A27" s="16">
        <v>6</v>
      </c>
      <c r="B27" s="16"/>
      <c r="C27" s="17" t="s">
        <v>310</v>
      </c>
      <c r="D27" s="18" t="s">
        <v>311</v>
      </c>
      <c r="E27" s="19" t="s">
        <v>132</v>
      </c>
      <c r="F27" s="20">
        <f>151.8256*1.03</f>
        <v>156.380368</v>
      </c>
      <c r="G27" s="16"/>
      <c r="H27" s="16"/>
      <c r="I27" s="16"/>
      <c r="J27" s="16"/>
      <c r="K27" s="16"/>
      <c r="L27" s="16"/>
      <c r="M27" s="16"/>
      <c r="N27" s="16"/>
      <c r="O27" s="16"/>
      <c r="P27" s="17"/>
    </row>
    <row r="28" ht="50" customHeight="1" outlineLevel="1" spans="1:16">
      <c r="A28" s="16">
        <v>7</v>
      </c>
      <c r="B28" s="16"/>
      <c r="C28" s="16" t="s">
        <v>416</v>
      </c>
      <c r="D28" s="18" t="s">
        <v>417</v>
      </c>
      <c r="E28" s="19" t="s">
        <v>132</v>
      </c>
      <c r="F28" s="20">
        <v>25.264</v>
      </c>
      <c r="G28" s="16"/>
      <c r="H28" s="16"/>
      <c r="I28" s="16"/>
      <c r="J28" s="16"/>
      <c r="K28" s="16"/>
      <c r="L28" s="16"/>
      <c r="M28" s="16"/>
      <c r="N28" s="16"/>
      <c r="O28" s="16"/>
      <c r="P28" s="17"/>
    </row>
    <row r="29" ht="50" customHeight="1" outlineLevel="1" spans="1:16">
      <c r="A29" s="16">
        <v>8</v>
      </c>
      <c r="B29" s="16"/>
      <c r="C29" s="17" t="s">
        <v>418</v>
      </c>
      <c r="D29" s="18" t="s">
        <v>419</v>
      </c>
      <c r="E29" s="19" t="s">
        <v>132</v>
      </c>
      <c r="F29" s="20">
        <v>129.569</v>
      </c>
      <c r="G29" s="21"/>
      <c r="H29" s="21"/>
      <c r="I29" s="21"/>
      <c r="J29" s="21"/>
      <c r="K29" s="21"/>
      <c r="L29" s="21"/>
      <c r="M29" s="21"/>
      <c r="N29" s="21"/>
      <c r="O29" s="21"/>
      <c r="P29" s="17"/>
    </row>
    <row r="30" ht="64" customHeight="1" outlineLevel="1" spans="1:16">
      <c r="A30" s="16">
        <v>9</v>
      </c>
      <c r="B30" s="16"/>
      <c r="C30" s="17" t="s">
        <v>312</v>
      </c>
      <c r="D30" s="18" t="s">
        <v>313</v>
      </c>
      <c r="E30" s="19" t="s">
        <v>132</v>
      </c>
      <c r="F30" s="20">
        <v>26.81</v>
      </c>
      <c r="G30" s="16"/>
      <c r="H30" s="16"/>
      <c r="I30" s="16"/>
      <c r="J30" s="16"/>
      <c r="K30" s="16"/>
      <c r="L30" s="16"/>
      <c r="M30" s="16"/>
      <c r="N30" s="16"/>
      <c r="O30" s="16"/>
      <c r="P30" s="17"/>
    </row>
    <row r="31" customHeight="1" spans="1:16">
      <c r="A31" s="12" t="s">
        <v>75</v>
      </c>
      <c r="B31" s="12"/>
      <c r="C31" s="12" t="s">
        <v>436</v>
      </c>
      <c r="D31" s="13"/>
      <c r="E31" s="14"/>
      <c r="F31" s="14"/>
      <c r="G31" s="15"/>
      <c r="H31" s="15"/>
      <c r="I31" s="15"/>
      <c r="J31" s="15"/>
      <c r="K31" s="15"/>
      <c r="L31" s="15"/>
      <c r="M31" s="15"/>
      <c r="N31" s="15"/>
      <c r="O31" s="15"/>
      <c r="P31" s="15"/>
    </row>
    <row r="32" customHeight="1" outlineLevel="1" spans="1:16">
      <c r="A32" s="23" t="s">
        <v>125</v>
      </c>
      <c r="B32" s="24"/>
      <c r="C32" s="23" t="s">
        <v>437</v>
      </c>
      <c r="D32" s="25"/>
      <c r="E32" s="23"/>
      <c r="F32" s="24"/>
      <c r="G32" s="23"/>
      <c r="H32" s="25"/>
      <c r="I32" s="23"/>
      <c r="J32" s="24"/>
      <c r="K32" s="23"/>
      <c r="L32" s="25"/>
      <c r="M32" s="23"/>
      <c r="N32" s="24"/>
      <c r="O32" s="23"/>
      <c r="P32" s="25"/>
    </row>
    <row r="33" ht="67" customHeight="1" outlineLevel="2" spans="1:16">
      <c r="A33" s="16">
        <v>1</v>
      </c>
      <c r="B33" s="18"/>
      <c r="C33" s="16" t="s">
        <v>438</v>
      </c>
      <c r="D33" s="18" t="s">
        <v>439</v>
      </c>
      <c r="E33" s="19" t="s">
        <v>440</v>
      </c>
      <c r="F33" s="20">
        <v>11</v>
      </c>
      <c r="G33" s="18"/>
      <c r="H33" s="18"/>
      <c r="I33" s="18"/>
      <c r="J33" s="18"/>
      <c r="K33" s="18"/>
      <c r="L33" s="18"/>
      <c r="M33" s="18"/>
      <c r="N33" s="18"/>
      <c r="O33" s="18"/>
      <c r="P33" s="18"/>
    </row>
    <row r="34" ht="67" customHeight="1" outlineLevel="2" spans="1:16">
      <c r="A34" s="16">
        <v>2</v>
      </c>
      <c r="B34" s="18"/>
      <c r="C34" s="16" t="s">
        <v>438</v>
      </c>
      <c r="D34" s="18" t="s">
        <v>441</v>
      </c>
      <c r="E34" s="19" t="s">
        <v>440</v>
      </c>
      <c r="F34" s="20">
        <v>2</v>
      </c>
      <c r="G34" s="18"/>
      <c r="H34" s="18"/>
      <c r="I34" s="18"/>
      <c r="J34" s="18"/>
      <c r="K34" s="18"/>
      <c r="L34" s="18"/>
      <c r="M34" s="18"/>
      <c r="N34" s="18"/>
      <c r="O34" s="18"/>
      <c r="P34" s="18"/>
    </row>
    <row r="35" ht="67" customHeight="1" outlineLevel="2" spans="1:16">
      <c r="A35" s="16">
        <v>3</v>
      </c>
      <c r="B35" s="18"/>
      <c r="C35" s="16" t="s">
        <v>438</v>
      </c>
      <c r="D35" s="18" t="s">
        <v>442</v>
      </c>
      <c r="E35" s="19" t="s">
        <v>440</v>
      </c>
      <c r="F35" s="20">
        <v>2</v>
      </c>
      <c r="G35" s="18"/>
      <c r="H35" s="18"/>
      <c r="I35" s="18"/>
      <c r="J35" s="18"/>
      <c r="K35" s="18"/>
      <c r="L35" s="18"/>
      <c r="M35" s="18"/>
      <c r="N35" s="18"/>
      <c r="O35" s="18"/>
      <c r="P35" s="18"/>
    </row>
    <row r="36" ht="90" customHeight="1" outlineLevel="2" spans="1:16">
      <c r="A36" s="16">
        <v>4</v>
      </c>
      <c r="B36" s="16"/>
      <c r="C36" s="16" t="s">
        <v>443</v>
      </c>
      <c r="D36" s="18" t="s">
        <v>444</v>
      </c>
      <c r="E36" s="19" t="s">
        <v>156</v>
      </c>
      <c r="F36" s="20">
        <v>315.476</v>
      </c>
      <c r="G36" s="16"/>
      <c r="H36" s="16"/>
      <c r="I36" s="16"/>
      <c r="J36" s="16"/>
      <c r="K36" s="16"/>
      <c r="L36" s="16"/>
      <c r="M36" s="16"/>
      <c r="N36" s="16"/>
      <c r="O36" s="16"/>
      <c r="P36" s="16"/>
    </row>
    <row r="37" ht="90" customHeight="1" outlineLevel="2" spans="1:16">
      <c r="A37" s="16">
        <v>5</v>
      </c>
      <c r="B37" s="16"/>
      <c r="C37" s="16" t="s">
        <v>443</v>
      </c>
      <c r="D37" s="18" t="s">
        <v>445</v>
      </c>
      <c r="E37" s="19" t="s">
        <v>156</v>
      </c>
      <c r="F37" s="20">
        <v>2.838</v>
      </c>
      <c r="G37" s="16"/>
      <c r="H37" s="16"/>
      <c r="I37" s="16"/>
      <c r="J37" s="16"/>
      <c r="K37" s="16"/>
      <c r="L37" s="16"/>
      <c r="M37" s="16"/>
      <c r="N37" s="16"/>
      <c r="O37" s="16"/>
      <c r="P37" s="16"/>
    </row>
    <row r="38" ht="91" customHeight="1" outlineLevel="2" spans="1:16">
      <c r="A38" s="16">
        <v>6</v>
      </c>
      <c r="B38" s="16"/>
      <c r="C38" s="16" t="s">
        <v>443</v>
      </c>
      <c r="D38" s="18" t="s">
        <v>446</v>
      </c>
      <c r="E38" s="19" t="s">
        <v>156</v>
      </c>
      <c r="F38" s="20">
        <v>35.975</v>
      </c>
      <c r="G38" s="16"/>
      <c r="H38" s="16"/>
      <c r="I38" s="16"/>
      <c r="J38" s="16"/>
      <c r="K38" s="16"/>
      <c r="L38" s="16"/>
      <c r="M38" s="16"/>
      <c r="N38" s="16"/>
      <c r="O38" s="16"/>
      <c r="P38" s="16"/>
    </row>
    <row r="39" ht="94" customHeight="1" outlineLevel="2" spans="1:16">
      <c r="A39" s="16">
        <v>7</v>
      </c>
      <c r="B39" s="16"/>
      <c r="C39" s="16" t="s">
        <v>443</v>
      </c>
      <c r="D39" s="18" t="s">
        <v>447</v>
      </c>
      <c r="E39" s="19" t="s">
        <v>156</v>
      </c>
      <c r="F39" s="20">
        <v>25.255</v>
      </c>
      <c r="G39" s="16"/>
      <c r="H39" s="16"/>
      <c r="I39" s="16"/>
      <c r="J39" s="16"/>
      <c r="K39" s="16"/>
      <c r="L39" s="16"/>
      <c r="M39" s="16"/>
      <c r="N39" s="16"/>
      <c r="O39" s="16"/>
      <c r="P39" s="16"/>
    </row>
    <row r="40" ht="96" customHeight="1" outlineLevel="2" spans="1:16">
      <c r="A40" s="16">
        <v>8</v>
      </c>
      <c r="B40" s="16"/>
      <c r="C40" s="16" t="s">
        <v>443</v>
      </c>
      <c r="D40" s="18" t="s">
        <v>448</v>
      </c>
      <c r="E40" s="19" t="s">
        <v>156</v>
      </c>
      <c r="F40" s="20">
        <v>36.792</v>
      </c>
      <c r="G40" s="16"/>
      <c r="H40" s="16"/>
      <c r="I40" s="16"/>
      <c r="J40" s="16"/>
      <c r="K40" s="16"/>
      <c r="L40" s="16"/>
      <c r="M40" s="16"/>
      <c r="N40" s="16"/>
      <c r="O40" s="16"/>
      <c r="P40" s="16"/>
    </row>
    <row r="41" ht="90" customHeight="1" outlineLevel="2" spans="1:16">
      <c r="A41" s="16">
        <v>9</v>
      </c>
      <c r="B41" s="16"/>
      <c r="C41" s="16" t="s">
        <v>443</v>
      </c>
      <c r="D41" s="18" t="s">
        <v>449</v>
      </c>
      <c r="E41" s="19" t="s">
        <v>156</v>
      </c>
      <c r="F41" s="20">
        <v>62.313</v>
      </c>
      <c r="G41" s="16"/>
      <c r="H41" s="16"/>
      <c r="I41" s="16"/>
      <c r="J41" s="16"/>
      <c r="K41" s="16"/>
      <c r="L41" s="16"/>
      <c r="M41" s="16"/>
      <c r="N41" s="16"/>
      <c r="O41" s="16"/>
      <c r="P41" s="16"/>
    </row>
    <row r="42" ht="91" customHeight="1" outlineLevel="2" spans="1:16">
      <c r="A42" s="16">
        <v>10</v>
      </c>
      <c r="B42" s="16"/>
      <c r="C42" s="16" t="s">
        <v>443</v>
      </c>
      <c r="D42" s="18" t="s">
        <v>450</v>
      </c>
      <c r="E42" s="19" t="s">
        <v>156</v>
      </c>
      <c r="F42" s="20">
        <v>5.554</v>
      </c>
      <c r="G42" s="16"/>
      <c r="H42" s="16"/>
      <c r="I42" s="16"/>
      <c r="J42" s="16"/>
      <c r="K42" s="16"/>
      <c r="L42" s="16"/>
      <c r="M42" s="16"/>
      <c r="N42" s="16"/>
      <c r="O42" s="16"/>
      <c r="P42" s="16"/>
    </row>
    <row r="43" ht="89" customHeight="1" outlineLevel="2" spans="1:16">
      <c r="A43" s="16">
        <v>11</v>
      </c>
      <c r="B43" s="16"/>
      <c r="C43" s="16" t="s">
        <v>443</v>
      </c>
      <c r="D43" s="18" t="s">
        <v>451</v>
      </c>
      <c r="E43" s="19" t="s">
        <v>156</v>
      </c>
      <c r="F43" s="20">
        <v>23.304</v>
      </c>
      <c r="G43" s="16"/>
      <c r="H43" s="16"/>
      <c r="I43" s="16"/>
      <c r="J43" s="16"/>
      <c r="K43" s="16"/>
      <c r="L43" s="16"/>
      <c r="M43" s="16"/>
      <c r="N43" s="16"/>
      <c r="O43" s="16"/>
      <c r="P43" s="16"/>
    </row>
    <row r="44" ht="87" customHeight="1" outlineLevel="2" spans="1:16">
      <c r="A44" s="16">
        <v>12</v>
      </c>
      <c r="B44" s="16"/>
      <c r="C44" s="16" t="s">
        <v>443</v>
      </c>
      <c r="D44" s="18" t="s">
        <v>452</v>
      </c>
      <c r="E44" s="19" t="s">
        <v>156</v>
      </c>
      <c r="F44" s="20">
        <v>247.28</v>
      </c>
      <c r="G44" s="16"/>
      <c r="H44" s="16"/>
      <c r="I44" s="16"/>
      <c r="J44" s="16"/>
      <c r="K44" s="16"/>
      <c r="L44" s="16"/>
      <c r="M44" s="16"/>
      <c r="N44" s="16"/>
      <c r="O44" s="16"/>
      <c r="P44" s="16"/>
    </row>
    <row r="45" ht="95" customHeight="1" outlineLevel="2" spans="1:16">
      <c r="A45" s="16">
        <v>13</v>
      </c>
      <c r="B45" s="16"/>
      <c r="C45" s="16" t="s">
        <v>443</v>
      </c>
      <c r="D45" s="18" t="s">
        <v>453</v>
      </c>
      <c r="E45" s="19" t="s">
        <v>156</v>
      </c>
      <c r="F45" s="20">
        <v>126.938</v>
      </c>
      <c r="G45" s="16"/>
      <c r="H45" s="16"/>
      <c r="I45" s="16"/>
      <c r="J45" s="16"/>
      <c r="K45" s="16"/>
      <c r="L45" s="16"/>
      <c r="M45" s="16"/>
      <c r="N45" s="16"/>
      <c r="O45" s="16"/>
      <c r="P45" s="16"/>
    </row>
    <row r="46" ht="67" customHeight="1" outlineLevel="2" spans="1:16">
      <c r="A46" s="16">
        <v>14</v>
      </c>
      <c r="B46" s="16"/>
      <c r="C46" s="17" t="s">
        <v>310</v>
      </c>
      <c r="D46" s="18" t="s">
        <v>311</v>
      </c>
      <c r="E46" s="19" t="s">
        <v>132</v>
      </c>
      <c r="F46" s="20">
        <v>459.963</v>
      </c>
      <c r="G46" s="16"/>
      <c r="H46" s="16"/>
      <c r="I46" s="16"/>
      <c r="J46" s="16"/>
      <c r="K46" s="16"/>
      <c r="L46" s="16"/>
      <c r="M46" s="16"/>
      <c r="N46" s="16"/>
      <c r="O46" s="16"/>
      <c r="P46" s="17"/>
    </row>
    <row r="47" ht="49" customHeight="1" outlineLevel="2" spans="1:16">
      <c r="A47" s="16">
        <v>15</v>
      </c>
      <c r="B47" s="16"/>
      <c r="C47" s="16" t="s">
        <v>416</v>
      </c>
      <c r="D47" s="18" t="s">
        <v>417</v>
      </c>
      <c r="E47" s="19" t="s">
        <v>132</v>
      </c>
      <c r="F47" s="20">
        <v>86.3129</v>
      </c>
      <c r="G47" s="16"/>
      <c r="H47" s="16"/>
      <c r="I47" s="16"/>
      <c r="J47" s="16"/>
      <c r="K47" s="16"/>
      <c r="L47" s="16"/>
      <c r="M47" s="16"/>
      <c r="N47" s="16"/>
      <c r="O47" s="16"/>
      <c r="P47" s="17"/>
    </row>
    <row r="48" ht="49" customHeight="1" outlineLevel="2" spans="1:16">
      <c r="A48" s="16">
        <v>16</v>
      </c>
      <c r="B48" s="16"/>
      <c r="C48" s="17" t="s">
        <v>418</v>
      </c>
      <c r="D48" s="18" t="s">
        <v>419</v>
      </c>
      <c r="E48" s="19" t="s">
        <v>132</v>
      </c>
      <c r="F48" s="20">
        <v>372.1275</v>
      </c>
      <c r="G48" s="21"/>
      <c r="H48" s="21"/>
      <c r="I48" s="21"/>
      <c r="J48" s="21"/>
      <c r="K48" s="21"/>
      <c r="L48" s="21"/>
      <c r="M48" s="21"/>
      <c r="N48" s="21"/>
      <c r="O48" s="21"/>
      <c r="P48" s="17"/>
    </row>
    <row r="49" ht="49" customHeight="1" outlineLevel="2" spans="1:16">
      <c r="A49" s="16">
        <v>17</v>
      </c>
      <c r="B49" s="16"/>
      <c r="C49" s="17" t="s">
        <v>312</v>
      </c>
      <c r="D49" s="18" t="s">
        <v>313</v>
      </c>
      <c r="E49" s="19" t="s">
        <v>132</v>
      </c>
      <c r="F49" s="20">
        <v>87.8355</v>
      </c>
      <c r="G49" s="16"/>
      <c r="H49" s="16"/>
      <c r="I49" s="16"/>
      <c r="J49" s="16"/>
      <c r="K49" s="16"/>
      <c r="L49" s="16"/>
      <c r="M49" s="16"/>
      <c r="N49" s="16"/>
      <c r="O49" s="16"/>
      <c r="P49" s="17"/>
    </row>
    <row r="50" customHeight="1" outlineLevel="1" spans="1:16">
      <c r="A50" s="23" t="s">
        <v>157</v>
      </c>
      <c r="B50" s="24"/>
      <c r="C50" s="23" t="s">
        <v>454</v>
      </c>
      <c r="D50" s="25"/>
      <c r="E50" s="23"/>
      <c r="F50" s="24"/>
      <c r="G50" s="23"/>
      <c r="H50" s="25"/>
      <c r="I50" s="23"/>
      <c r="J50" s="24"/>
      <c r="K50" s="23"/>
      <c r="L50" s="25"/>
      <c r="M50" s="23"/>
      <c r="N50" s="24"/>
      <c r="O50" s="23"/>
      <c r="P50" s="25"/>
    </row>
    <row r="51" ht="90" customHeight="1" outlineLevel="2" spans="1:16">
      <c r="A51" s="16">
        <v>19</v>
      </c>
      <c r="B51" s="16"/>
      <c r="C51" s="16" t="s">
        <v>455</v>
      </c>
      <c r="D51" s="18" t="s">
        <v>456</v>
      </c>
      <c r="E51" s="19" t="s">
        <v>156</v>
      </c>
      <c r="F51" s="20">
        <v>344.23</v>
      </c>
      <c r="G51" s="16"/>
      <c r="H51" s="16"/>
      <c r="I51" s="16"/>
      <c r="J51" s="16"/>
      <c r="K51" s="16"/>
      <c r="L51" s="16"/>
      <c r="M51" s="16"/>
      <c r="N51" s="16"/>
      <c r="O51" s="16"/>
      <c r="P51" s="16"/>
    </row>
    <row r="52" ht="48" customHeight="1" outlineLevel="2" spans="1:16">
      <c r="A52" s="16">
        <v>20</v>
      </c>
      <c r="B52" s="16"/>
      <c r="C52" s="16" t="s">
        <v>457</v>
      </c>
      <c r="D52" s="18" t="s">
        <v>458</v>
      </c>
      <c r="E52" s="19" t="s">
        <v>422</v>
      </c>
      <c r="F52" s="20">
        <v>2</v>
      </c>
      <c r="G52" s="16"/>
      <c r="H52" s="16"/>
      <c r="I52" s="16"/>
      <c r="J52" s="16"/>
      <c r="K52" s="16"/>
      <c r="L52" s="16"/>
      <c r="M52" s="16"/>
      <c r="N52" s="16"/>
      <c r="O52" s="16"/>
      <c r="P52" s="16"/>
    </row>
    <row r="53" ht="136" customHeight="1" outlineLevel="2" spans="1:16">
      <c r="A53" s="16">
        <v>21</v>
      </c>
      <c r="B53" s="26"/>
      <c r="C53" s="16" t="s">
        <v>459</v>
      </c>
      <c r="D53" s="18" t="s">
        <v>460</v>
      </c>
      <c r="E53" s="19" t="s">
        <v>422</v>
      </c>
      <c r="F53" s="20">
        <v>39</v>
      </c>
      <c r="G53" s="26"/>
      <c r="H53" s="26"/>
      <c r="I53" s="26"/>
      <c r="J53" s="26"/>
      <c r="K53" s="26"/>
      <c r="L53" s="26"/>
      <c r="M53" s="26"/>
      <c r="N53" s="26"/>
      <c r="O53" s="26"/>
      <c r="P53" s="26"/>
    </row>
    <row r="54" ht="109" customHeight="1" outlineLevel="2" spans="1:16">
      <c r="A54" s="16">
        <v>22</v>
      </c>
      <c r="B54" s="26"/>
      <c r="C54" s="16" t="s">
        <v>461</v>
      </c>
      <c r="D54" s="18" t="s">
        <v>462</v>
      </c>
      <c r="E54" s="19" t="s">
        <v>156</v>
      </c>
      <c r="F54" s="20">
        <v>307.27</v>
      </c>
      <c r="G54" s="26"/>
      <c r="H54" s="26"/>
      <c r="I54" s="26"/>
      <c r="J54" s="26"/>
      <c r="K54" s="26"/>
      <c r="L54" s="26"/>
      <c r="M54" s="26"/>
      <c r="N54" s="26"/>
      <c r="O54" s="26"/>
      <c r="P54" s="26"/>
    </row>
    <row r="55" ht="62" customHeight="1" outlineLevel="2" spans="1:16">
      <c r="A55" s="16">
        <v>23</v>
      </c>
      <c r="B55" s="16"/>
      <c r="C55" s="17" t="s">
        <v>310</v>
      </c>
      <c r="D55" s="18" t="s">
        <v>311</v>
      </c>
      <c r="E55" s="19" t="s">
        <v>132</v>
      </c>
      <c r="F55" s="20">
        <f>462.7896+128.1315</f>
        <v>590.9211</v>
      </c>
      <c r="G55" s="16"/>
      <c r="H55" s="16"/>
      <c r="I55" s="16"/>
      <c r="J55" s="16"/>
      <c r="K55" s="16"/>
      <c r="L55" s="16"/>
      <c r="M55" s="16"/>
      <c r="N55" s="16"/>
      <c r="O55" s="16"/>
      <c r="P55" s="17"/>
    </row>
    <row r="56" ht="51" customHeight="1" outlineLevel="2" spans="1:16">
      <c r="A56" s="16">
        <v>24</v>
      </c>
      <c r="B56" s="16"/>
      <c r="C56" s="16" t="s">
        <v>416</v>
      </c>
      <c r="D56" s="18" t="s">
        <v>417</v>
      </c>
      <c r="E56" s="19" t="s">
        <v>132</v>
      </c>
      <c r="F56" s="20">
        <v>56.79795</v>
      </c>
      <c r="G56" s="16"/>
      <c r="H56" s="16"/>
      <c r="I56" s="16"/>
      <c r="J56" s="16"/>
      <c r="K56" s="16"/>
      <c r="L56" s="16"/>
      <c r="M56" s="16"/>
      <c r="N56" s="16"/>
      <c r="O56" s="16"/>
      <c r="P56" s="17"/>
    </row>
    <row r="57" ht="51" customHeight="1" outlineLevel="2" spans="1:16">
      <c r="A57" s="16">
        <v>25</v>
      </c>
      <c r="B57" s="16"/>
      <c r="C57" s="17" t="s">
        <v>418</v>
      </c>
      <c r="D57" s="18" t="s">
        <v>419</v>
      </c>
      <c r="E57" s="19" t="s">
        <v>132</v>
      </c>
      <c r="F57" s="20">
        <v>381.671</v>
      </c>
      <c r="G57" s="21"/>
      <c r="H57" s="21"/>
      <c r="I57" s="21"/>
      <c r="J57" s="21"/>
      <c r="K57" s="21"/>
      <c r="L57" s="21"/>
      <c r="M57" s="21"/>
      <c r="N57" s="21"/>
      <c r="O57" s="21"/>
      <c r="P57" s="17"/>
    </row>
    <row r="58" ht="51" customHeight="1" outlineLevel="2" spans="1:16">
      <c r="A58" s="16">
        <v>26</v>
      </c>
      <c r="B58" s="16"/>
      <c r="C58" s="17" t="s">
        <v>312</v>
      </c>
      <c r="D58" s="18" t="s">
        <v>313</v>
      </c>
      <c r="E58" s="19" t="s">
        <v>132</v>
      </c>
      <c r="F58" s="20">
        <v>209.2493</v>
      </c>
      <c r="G58" s="16"/>
      <c r="H58" s="16"/>
      <c r="I58" s="16"/>
      <c r="J58" s="16"/>
      <c r="K58" s="16"/>
      <c r="L58" s="16"/>
      <c r="M58" s="16"/>
      <c r="N58" s="16"/>
      <c r="O58" s="16"/>
      <c r="P58" s="17"/>
    </row>
  </sheetData>
  <mergeCells count="12">
    <mergeCell ref="A1:P1"/>
    <mergeCell ref="A2:P2"/>
    <mergeCell ref="J3:O3"/>
    <mergeCell ref="A3:A4"/>
    <mergeCell ref="B3:B4"/>
    <mergeCell ref="C3:C4"/>
    <mergeCell ref="D3:D4"/>
    <mergeCell ref="E3:E4"/>
    <mergeCell ref="F3:F4"/>
    <mergeCell ref="G3:G4"/>
    <mergeCell ref="H3:H4"/>
    <mergeCell ref="P3:P4"/>
  </mergeCells>
  <pageMargins left="0.75" right="0.75" top="1" bottom="1" header="0.5" footer="0.5"/>
  <pageSetup paperSize="9" scale="4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汇总表</vt:lpstr>
      <vt:lpstr>编辑说明</vt:lpstr>
      <vt:lpstr>分项汇总表</vt:lpstr>
      <vt:lpstr>园建分项</vt:lpstr>
      <vt:lpstr>绿化分项</vt:lpstr>
      <vt:lpstr>水电分项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Ark Ali</dc:creator>
  <cp:lastModifiedBy>加菲</cp:lastModifiedBy>
  <dcterms:created xsi:type="dcterms:W3CDTF">2022-04-22T13:08:00Z</dcterms:created>
  <dcterms:modified xsi:type="dcterms:W3CDTF">2022-05-27T09:18:28Z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eyJoZGlkIjoiM2QwMTEwZGJlYTAyZGU0Y2UyNzM3NGY3YzAxYjc1MDYifQ==</vt:lpwstr>
  </property>
  <property fmtid="{D5CDD505-2E9C-101B-9397-08002B2CF9AE}" pid="3" name="ICV">
    <vt:lpwstr>BD890268C48E46BBAE376D2D287CDDC1</vt:lpwstr>
  </property>
  <property fmtid="{D5CDD505-2E9C-101B-9397-08002B2CF9AE}" pid="4" name="KSOProductBuildVer">
    <vt:lpwstr>2052-11.1.0.11797</vt:lpwstr>
  </property>
  <property fmtid="{D5CDD505-2E9C-101B-9397-08002B2CF9AE}" pid="5" name="KSOReadingLayout">
    <vt:bool>true</vt:bool>
  </property>
</Properties>
</file>